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/>
  <mc:AlternateContent xmlns:mc="http://schemas.openxmlformats.org/markup-compatibility/2006">
    <mc:Choice Requires="x15">
      <x15ac:absPath xmlns:x15ac="http://schemas.microsoft.com/office/spreadsheetml/2010/11/ac" url="D:\Obec Synkov-Slemeno\VŘ\Rekonstrukce hospoda 2023\VŘ\Zadávací dokumentace\Přílohy k ZD\"/>
    </mc:Choice>
  </mc:AlternateContent>
  <xr:revisionPtr revIDLastSave="0" documentId="13_ncr:1_{EDFB677C-7443-45ED-B399-3A191291324B}" xr6:coauthVersionLast="36" xr6:coauthVersionMax="47" xr10:uidLastSave="{00000000-0000-0000-0000-000000000000}"/>
  <bookViews>
    <workbookView xWindow="0" yWindow="0" windowWidth="19200" windowHeight="6640" firstSheet="1" activeTab="1" xr2:uid="{00000000-000D-0000-FFFF-FFFF00000000}"/>
  </bookViews>
  <sheets>
    <sheet name="Rekapitulace stavby" sheetId="1" state="veryHidden" r:id="rId1"/>
    <sheet name="zadání" sheetId="2" r:id="rId2"/>
  </sheets>
  <definedNames>
    <definedName name="_xlnm._FilterDatabase" localSheetId="1" hidden="1">zadání!$C$125:$K$233</definedName>
    <definedName name="_xlnm.Print_Titles" localSheetId="0">'Rekapitulace stavby'!$92:$92</definedName>
    <definedName name="_xlnm.Print_Titles" localSheetId="1">zadání!$125:$125</definedName>
    <definedName name="_xlnm.Print_Area" localSheetId="0">'Rekapitulace stavby'!$D$4:$AO$76,'Rekapitulace stavby'!$C$82:$AQ$96</definedName>
    <definedName name="_xlnm.Print_Area" localSheetId="1">zadání!$C$4:$J$76,zadání!$C$82:$J$109,zadání!$C$115:$J$233</definedName>
  </definedNames>
  <calcPr calcId="191029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33" i="2"/>
  <c r="BH233" i="2"/>
  <c r="BG233" i="2"/>
  <c r="BF233" i="2"/>
  <c r="T233" i="2"/>
  <c r="T232" i="2" s="1"/>
  <c r="T231" i="2" s="1"/>
  <c r="R233" i="2"/>
  <c r="R232" i="2" s="1"/>
  <c r="R231" i="2" s="1"/>
  <c r="P233" i="2"/>
  <c r="P232" i="2"/>
  <c r="P231" i="2" s="1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7" i="2"/>
  <c r="BH177" i="2"/>
  <c r="BG177" i="2"/>
  <c r="BF177" i="2"/>
  <c r="T177" i="2"/>
  <c r="T176" i="2"/>
  <c r="R177" i="2"/>
  <c r="R176" i="2" s="1"/>
  <c r="P177" i="2"/>
  <c r="P176" i="2" s="1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T163" i="2" s="1"/>
  <c r="R164" i="2"/>
  <c r="R163" i="2" s="1"/>
  <c r="P164" i="2"/>
  <c r="P163" i="2" s="1"/>
  <c r="BI161" i="2"/>
  <c r="BH161" i="2"/>
  <c r="BG161" i="2"/>
  <c r="BF161" i="2"/>
  <c r="T161" i="2"/>
  <c r="T160" i="2" s="1"/>
  <c r="R161" i="2"/>
  <c r="R160" i="2"/>
  <c r="P161" i="2"/>
  <c r="P160" i="2" s="1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2" i="2"/>
  <c r="BH152" i="2"/>
  <c r="BG152" i="2"/>
  <c r="BF152" i="2"/>
  <c r="T152" i="2"/>
  <c r="R152" i="2"/>
  <c r="P152" i="2"/>
  <c r="BI146" i="2"/>
  <c r="BH146" i="2"/>
  <c r="BG146" i="2"/>
  <c r="BF146" i="2"/>
  <c r="T146" i="2"/>
  <c r="R146" i="2"/>
  <c r="P146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F122" i="2"/>
  <c r="F120" i="2"/>
  <c r="E118" i="2"/>
  <c r="F89" i="2"/>
  <c r="F87" i="2"/>
  <c r="E85" i="2"/>
  <c r="J22" i="2"/>
  <c r="E22" i="2"/>
  <c r="J123" i="2"/>
  <c r="J21" i="2"/>
  <c r="J19" i="2"/>
  <c r="E19" i="2"/>
  <c r="J122" i="2" s="1"/>
  <c r="J18" i="2"/>
  <c r="J16" i="2"/>
  <c r="E16" i="2"/>
  <c r="F123" i="2"/>
  <c r="J15" i="2"/>
  <c r="J10" i="2"/>
  <c r="J120" i="2" s="1"/>
  <c r="L90" i="1"/>
  <c r="AM90" i="1"/>
  <c r="AM89" i="1"/>
  <c r="L89" i="1"/>
  <c r="AM87" i="1"/>
  <c r="L87" i="1"/>
  <c r="L85" i="1"/>
  <c r="L84" i="1"/>
  <c r="J177" i="2"/>
  <c r="J155" i="2"/>
  <c r="J181" i="2"/>
  <c r="J192" i="2"/>
  <c r="BK225" i="2"/>
  <c r="BK173" i="2"/>
  <c r="BK188" i="2"/>
  <c r="BK192" i="2"/>
  <c r="BK130" i="2"/>
  <c r="J159" i="2"/>
  <c r="J199" i="2"/>
  <c r="BK164" i="2"/>
  <c r="BK199" i="2"/>
  <c r="BK146" i="2"/>
  <c r="BK198" i="2"/>
  <c r="J146" i="2"/>
  <c r="BK201" i="2"/>
  <c r="BK220" i="2"/>
  <c r="BK171" i="2"/>
  <c r="BK200" i="2"/>
  <c r="BK209" i="2"/>
  <c r="J188" i="2"/>
  <c r="BK135" i="2"/>
  <c r="J211" i="2"/>
  <c r="J139" i="2"/>
  <c r="BK224" i="2"/>
  <c r="BK161" i="2"/>
  <c r="J180" i="2"/>
  <c r="BK211" i="2"/>
  <c r="J156" i="2"/>
  <c r="J198" i="2"/>
  <c r="BK136" i="2"/>
  <c r="J169" i="2"/>
  <c r="J201" i="2"/>
  <c r="J161" i="2"/>
  <c r="J197" i="2"/>
  <c r="BK181" i="2"/>
  <c r="J233" i="2"/>
  <c r="BK197" i="2"/>
  <c r="J130" i="2"/>
  <c r="BK190" i="2"/>
  <c r="J135" i="2"/>
  <c r="J164" i="2"/>
  <c r="AS94" i="1"/>
  <c r="BK183" i="2"/>
  <c r="J217" i="2"/>
  <c r="BK169" i="2"/>
  <c r="J186" i="2"/>
  <c r="J214" i="2"/>
  <c r="BK166" i="2"/>
  <c r="BK196" i="2"/>
  <c r="BK152" i="2"/>
  <c r="J216" i="2"/>
  <c r="J157" i="2"/>
  <c r="J219" i="2"/>
  <c r="J175" i="2"/>
  <c r="BK216" i="2"/>
  <c r="BK177" i="2"/>
  <c r="BK205" i="2"/>
  <c r="J225" i="2"/>
  <c r="J183" i="2"/>
  <c r="J200" i="2"/>
  <c r="J182" i="2"/>
  <c r="J224" i="2"/>
  <c r="BK175" i="2"/>
  <c r="J209" i="2"/>
  <c r="BK219" i="2"/>
  <c r="BK159" i="2"/>
  <c r="J196" i="2"/>
  <c r="BK129" i="2"/>
  <c r="J207" i="2"/>
  <c r="BK217" i="2"/>
  <c r="BK139" i="2"/>
  <c r="J171" i="2"/>
  <c r="J205" i="2"/>
  <c r="BK186" i="2"/>
  <c r="BK233" i="2"/>
  <c r="J189" i="2"/>
  <c r="J166" i="2"/>
  <c r="BK156" i="2"/>
  <c r="J190" i="2"/>
  <c r="J136" i="2"/>
  <c r="BK180" i="2"/>
  <c r="BK214" i="2"/>
  <c r="BK155" i="2"/>
  <c r="J173" i="2"/>
  <c r="BK207" i="2"/>
  <c r="J152" i="2"/>
  <c r="BK189" i="2"/>
  <c r="BK157" i="2"/>
  <c r="J220" i="2"/>
  <c r="BK182" i="2"/>
  <c r="J129" i="2"/>
  <c r="R218" i="2" l="1"/>
  <c r="T128" i="2"/>
  <c r="P145" i="2"/>
  <c r="T145" i="2"/>
  <c r="P154" i="2"/>
  <c r="R154" i="2"/>
  <c r="T165" i="2"/>
  <c r="BK191" i="2"/>
  <c r="J191" i="2" s="1"/>
  <c r="J105" i="2" s="1"/>
  <c r="T191" i="2"/>
  <c r="BK128" i="2"/>
  <c r="R128" i="2"/>
  <c r="R127" i="2"/>
  <c r="BK145" i="2"/>
  <c r="J145" i="2"/>
  <c r="J97" i="2" s="1"/>
  <c r="R145" i="2"/>
  <c r="BK154" i="2"/>
  <c r="J154" i="2" s="1"/>
  <c r="J98" i="2" s="1"/>
  <c r="T154" i="2"/>
  <c r="P165" i="2"/>
  <c r="R191" i="2"/>
  <c r="P128" i="2"/>
  <c r="P127" i="2"/>
  <c r="R165" i="2"/>
  <c r="R179" i="2"/>
  <c r="R162" i="2" s="1"/>
  <c r="BK218" i="2"/>
  <c r="J218" i="2"/>
  <c r="J106" i="2" s="1"/>
  <c r="P179" i="2"/>
  <c r="P162" i="2" s="1"/>
  <c r="P218" i="2"/>
  <c r="BK165" i="2"/>
  <c r="J165" i="2"/>
  <c r="J102" i="2"/>
  <c r="BK179" i="2"/>
  <c r="J179" i="2" s="1"/>
  <c r="J104" i="2" s="1"/>
  <c r="T179" i="2"/>
  <c r="P191" i="2"/>
  <c r="T218" i="2"/>
  <c r="T162" i="2" s="1"/>
  <c r="BK160" i="2"/>
  <c r="J160" i="2"/>
  <c r="J99" i="2"/>
  <c r="BK163" i="2"/>
  <c r="BK176" i="2"/>
  <c r="J176" i="2" s="1"/>
  <c r="J103" i="2" s="1"/>
  <c r="BK232" i="2"/>
  <c r="J232" i="2"/>
  <c r="J108" i="2"/>
  <c r="BE159" i="2"/>
  <c r="BE161" i="2"/>
  <c r="BE164" i="2"/>
  <c r="BE180" i="2"/>
  <c r="BE190" i="2"/>
  <c r="BE207" i="2"/>
  <c r="BE217" i="2"/>
  <c r="BE225" i="2"/>
  <c r="BE233" i="2"/>
  <c r="J87" i="2"/>
  <c r="BE129" i="2"/>
  <c r="BE139" i="2"/>
  <c r="BE166" i="2"/>
  <c r="BE171" i="2"/>
  <c r="BE224" i="2"/>
  <c r="BE173" i="2"/>
  <c r="F90" i="2"/>
  <c r="BE130" i="2"/>
  <c r="BE135" i="2"/>
  <c r="BE136" i="2"/>
  <c r="BE152" i="2"/>
  <c r="BE155" i="2"/>
  <c r="BE157" i="2"/>
  <c r="BE177" i="2"/>
  <c r="BE182" i="2"/>
  <c r="BE189" i="2"/>
  <c r="BE199" i="2"/>
  <c r="BE209" i="2"/>
  <c r="BE175" i="2"/>
  <c r="BE181" i="2"/>
  <c r="BE186" i="2"/>
  <c r="BE196" i="2"/>
  <c r="J90" i="2"/>
  <c r="BE188" i="2"/>
  <c r="BE201" i="2"/>
  <c r="BE205" i="2"/>
  <c r="BE219" i="2"/>
  <c r="BE220" i="2"/>
  <c r="J89" i="2"/>
  <c r="BE156" i="2"/>
  <c r="BE197" i="2"/>
  <c r="BE198" i="2"/>
  <c r="BE211" i="2"/>
  <c r="BE216" i="2"/>
  <c r="BE146" i="2"/>
  <c r="BE169" i="2"/>
  <c r="BE183" i="2"/>
  <c r="BE192" i="2"/>
  <c r="BE200" i="2"/>
  <c r="BE214" i="2"/>
  <c r="F33" i="2"/>
  <c r="BB95" i="1" s="1"/>
  <c r="BB94" i="1" s="1"/>
  <c r="AX94" i="1" s="1"/>
  <c r="F32" i="2"/>
  <c r="BA95" i="1" s="1"/>
  <c r="BA94" i="1" s="1"/>
  <c r="W30" i="1" s="1"/>
  <c r="J32" i="2"/>
  <c r="AW95" i="1" s="1"/>
  <c r="F34" i="2"/>
  <c r="BC95" i="1" s="1"/>
  <c r="BC94" i="1" s="1"/>
  <c r="AY94" i="1" s="1"/>
  <c r="F35" i="2"/>
  <c r="BD95" i="1"/>
  <c r="BD94" i="1" s="1"/>
  <c r="W33" i="1" s="1"/>
  <c r="P126" i="2" l="1"/>
  <c r="AU95" i="1" s="1"/>
  <c r="AU94" i="1" s="1"/>
  <c r="BK162" i="2"/>
  <c r="J162" i="2" s="1"/>
  <c r="J100" i="2" s="1"/>
  <c r="R126" i="2"/>
  <c r="BK127" i="2"/>
  <c r="BK126" i="2" s="1"/>
  <c r="J126" i="2" s="1"/>
  <c r="J94" i="2" s="1"/>
  <c r="T127" i="2"/>
  <c r="T126" i="2"/>
  <c r="J128" i="2"/>
  <c r="J96" i="2" s="1"/>
  <c r="J163" i="2"/>
  <c r="J101" i="2"/>
  <c r="BK231" i="2"/>
  <c r="J231" i="2" s="1"/>
  <c r="J107" i="2" s="1"/>
  <c r="AW94" i="1"/>
  <c r="AK30" i="1" s="1"/>
  <c r="F31" i="2"/>
  <c r="AZ95" i="1" s="1"/>
  <c r="AZ94" i="1" s="1"/>
  <c r="W29" i="1" s="1"/>
  <c r="W31" i="1"/>
  <c r="W32" i="1"/>
  <c r="J31" i="2"/>
  <c r="AV95" i="1" s="1"/>
  <c r="AT95" i="1" s="1"/>
  <c r="J127" i="2" l="1"/>
  <c r="J95" i="2"/>
  <c r="J28" i="2"/>
  <c r="AG95" i="1"/>
  <c r="AG94" i="1" s="1"/>
  <c r="AK26" i="1" s="1"/>
  <c r="AV94" i="1"/>
  <c r="AK29" i="1" s="1"/>
  <c r="AK35" i="1" l="1"/>
  <c r="J37" i="2"/>
  <c r="AN95" i="1"/>
  <c r="AT94" i="1"/>
  <c r="AN94" i="1" s="1"/>
</calcChain>
</file>

<file path=xl/sharedStrings.xml><?xml version="1.0" encoding="utf-8"?>
<sst xmlns="http://schemas.openxmlformats.org/spreadsheetml/2006/main" count="1418" uniqueCount="366">
  <si>
    <t>Export Komplet</t>
  </si>
  <si>
    <t/>
  </si>
  <si>
    <t>2.0</t>
  </si>
  <si>
    <t>False</t>
  </si>
  <si>
    <t>{1f7fa5bc-28d4-4450-bd36-50030f2ca9ef}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</si>
  <si>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</si>
  <si>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</si>
  <si>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</si>
  <si>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</si>
  <si>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</si>
  <si>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</si>
  <si>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</si>
  <si>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</si>
  <si>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</si>
  <si>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O074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</si>
  <si>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</si>
  <si>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</si>
  <si>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Úpravy obecního sálu Synkov</t>
  </si>
  <si>
    <t>KSO:</t>
  </si>
  <si>
    <t>CC-CZ:</t>
  </si>
  <si>
    <t>Místo:</t>
  </si>
  <si>
    <t xml:space="preserve"> </t>
  </si>
  <si>
    <t>Datum:</t>
  </si>
  <si>
    <t>25. 3. 2023</t>
  </si>
  <si>
    <t>Zadavatel:</t>
  </si>
  <si>
    <t>IČ:</t>
  </si>
  <si>
    <t>Obec Synkov-Slemeno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</si>
  <si>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</si>
  <si>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</si>
  <si>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</si>
  <si>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</si>
  <si>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</si>
  <si>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</si>
  <si>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</si>
  <si>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</si>
  <si>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</si>
  <si>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</si>
  <si>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</si>
  <si>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</si>
  <si>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</si>
  <si>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</si>
  <si>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</si>
  <si>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</si>
  <si>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</si>
  <si>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</si>
  <si>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</si>
  <si>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</si>
  <si>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</si>
  <si>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</si>
  <si>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</si>
  <si>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</si>
  <si>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</si>
  <si>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</si>
  <si>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</si>
  <si>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</si>
  <si>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</si>
  <si>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</si>
  <si>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</si>
  <si>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</si>
  <si>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</si>
  <si>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</si>
  <si>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</si>
  <si>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</si>
  <si>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</si>
  <si>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</si>
  <si>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</si>
  <si>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</si>
  <si>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</si>
  <si>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</si>
  <si>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</si>
  <si>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</si>
  <si>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</si>
  <si>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</si>
  <si>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</si>
  <si>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</si>
  <si>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</si>
  <si>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</si>
  <si>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</si>
  <si>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</si>
  <si>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</si>
  <si>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</si>
  <si>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</si>
  <si>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</si>
  <si>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</si>
  <si>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</si>
  <si>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</si>
  <si>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</si>
  <si>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</si>
  <si>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</si>
  <si>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</si>
  <si>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</si>
  <si>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</si>
  <si>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</si>
  <si>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</si>
  <si>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</si>
  <si>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</si>
  <si>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</si>
  <si>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</si>
  <si>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</si>
  <si>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784 - Dokončovací práce - malby a tapety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</si>
  <si>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</si>
  <si>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</si>
  <si>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</si>
  <si>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</si>
  <si>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</si>
  <si>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</si>
  <si>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</si>
  <si>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</si>
  <si>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</si>
  <si>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</si>
  <si>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</si>
  <si>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</si>
  <si>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</si>
  <si>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</si>
  <si>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</si>
  <si>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</si>
  <si>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</si>
  <si>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</si>
  <si>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</si>
  <si>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</si>
  <si>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</si>
  <si>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612131121</t>
  </si>
  <si>
    <t>Penetrační disperzní nátěr vnitřních stěn nanášený ručně</t>
  </si>
  <si>
    <t>m2</t>
  </si>
  <si>
    <t>4</t>
  </si>
  <si>
    <t>-747187809</t>
  </si>
  <si>
    <t>612142001</t>
  </si>
  <si>
    <t>Potažení vnitřních stěn sklovláknitým pletivem vtlačeným do tenkovrstvé hmoty</t>
  </si>
  <si>
    <t>-892344644</t>
  </si>
  <si>
    <t>VV</t>
  </si>
  <si>
    <t>3,3*(2*6+2*10,95)</t>
  </si>
  <si>
    <t>-2*3,6*2,4+2*0,3*(3,6+2*2,4)</t>
  </si>
  <si>
    <t>-2*0,9*1,97+2*0,2*(1+2*2,1)</t>
  </si>
  <si>
    <t>Součet</t>
  </si>
  <si>
    <t>3</t>
  </si>
  <si>
    <t>612321131</t>
  </si>
  <si>
    <t>Potažení vnitřních stěn vápenocementovým štukem tloušťky do 3 mm</t>
  </si>
  <si>
    <t>-1937566310</t>
  </si>
  <si>
    <t>612325411</t>
  </si>
  <si>
    <t>Oprava vnitřní vápenocementové hladké omítky stěn v rozsahu plochy do 10 %</t>
  </si>
  <si>
    <t>-1580201161</t>
  </si>
  <si>
    <t>"drobné opravy omítek stěn"</t>
  </si>
  <si>
    <t>98,164</t>
  </si>
  <si>
    <t>5</t>
  </si>
  <si>
    <t>619991011</t>
  </si>
  <si>
    <t>Obalení konstrukcí a prvků fólií přilepenou lepící páskou</t>
  </si>
  <si>
    <t>-502387078</t>
  </si>
  <si>
    <t>"okna, dveře, krb"</t>
  </si>
  <si>
    <t>2*3,6*2,4</t>
  </si>
  <si>
    <t>2*0,6*1,97</t>
  </si>
  <si>
    <t>1*0,8+0,8*0,5</t>
  </si>
  <si>
    <t>9</t>
  </si>
  <si>
    <t>Ostatní konstrukce a práce, bourání</t>
  </si>
  <si>
    <t>949101111</t>
  </si>
  <si>
    <t>Lešení pomocné pro objekty pozemních staveb s lešeňovou podlahou v do 1,9 m zatížení do 150 kg/m2</t>
  </si>
  <si>
    <t>240734954</t>
  </si>
  <si>
    <t>"pro úpravy stěn"</t>
  </si>
  <si>
    <t>1*(2*6+2*10)</t>
  </si>
  <si>
    <t>"pro montáž podhledu"</t>
  </si>
  <si>
    <t>6*10,95</t>
  </si>
  <si>
    <t>7</t>
  </si>
  <si>
    <t>952901111</t>
  </si>
  <si>
    <t>Vyčištění budov bytové a občanské výstavby při výšce podlaží do 4 m</t>
  </si>
  <si>
    <t>1648879523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</si>
  <si>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</si>
  <si>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</si>
  <si>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</si>
  <si>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</si>
  <si>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</si>
  <si>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</si>
  <si>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-1024325035</t>
  </si>
  <si>
    <t>997013501</t>
  </si>
  <si>
    <t>Odvoz suti a vybouraných hmot na skládku nebo meziskládku do 1 km se složením</t>
  </si>
  <si>
    <t>-927360950</t>
  </si>
  <si>
    <t>10</t>
  </si>
  <si>
    <t>997013509</t>
  </si>
  <si>
    <t>Příplatek k odvozu suti a vybouraných hmot na skládku ZKD 1 km přes 1 km</t>
  </si>
  <si>
    <t>-277166111</t>
  </si>
  <si>
    <t>0,561*20 'Přepočtené koeficientem množství</t>
  </si>
  <si>
    <t>11</t>
  </si>
  <si>
    <t>997013631</t>
  </si>
  <si>
    <t>Poplatek za uložení na skládce (skládkovné) stavebního odpadu směsného kód odpadu 17 09 04</t>
  </si>
  <si>
    <t>1370942737</t>
  </si>
  <si>
    <t>998</t>
  </si>
  <si>
    <t>Přesun hmot</t>
  </si>
  <si>
    <t>12</t>
  </si>
  <si>
    <t>998018001</t>
  </si>
  <si>
    <t>Přesun hmot ruční pro budovy v do 6 m</t>
  </si>
  <si>
    <t>886039915</t>
  </si>
  <si>
    <t>PSV</t>
  </si>
  <si>
    <t>Práce a dodávky PSV</t>
  </si>
  <si>
    <t>741</t>
  </si>
  <si>
    <t>Elektroinstalace - silnoproud</t>
  </si>
  <si>
    <t>13</t>
  </si>
  <si>
    <t>74101</t>
  </si>
  <si>
    <t>Elektroinstalace - rozvody, svítidla</t>
  </si>
  <si>
    <t>kpl</t>
  </si>
  <si>
    <t>16</t>
  </si>
  <si>
    <t>-463921619</t>
  </si>
  <si>
    <t>763</t>
  </si>
  <si>
    <t>Konstrukce suché výstavby</t>
  </si>
  <si>
    <t>14</t>
  </si>
  <si>
    <t>763131411</t>
  </si>
  <si>
    <t>SDK podhled desky 1xA 12,5 bez izolace dvouvrstvá spodní kce profil CD+UD</t>
  </si>
  <si>
    <t>-761954958</t>
  </si>
  <si>
    <t>"vytvoření kastlíku u oken"</t>
  </si>
  <si>
    <t>2*6*(0,475+0,2)</t>
  </si>
  <si>
    <t>763135002</t>
  </si>
  <si>
    <t>Montáž SDK podhledu z desek perforovaných celoplošně s hranami speciálně tmelenými na dvouvrstvé kci z CD+UD</t>
  </si>
  <si>
    <t>280283889</t>
  </si>
  <si>
    <t>6*10</t>
  </si>
  <si>
    <t>M</t>
  </si>
  <si>
    <t>59030599</t>
  </si>
  <si>
    <t>deska pro bezesparý deskový podhled s celoplošnou perforací</t>
  </si>
  <si>
    <t>32</t>
  </si>
  <si>
    <t>543408397</t>
  </si>
  <si>
    <t>60*1,05 'Přepočtené koeficientem množství</t>
  </si>
  <si>
    <t>17</t>
  </si>
  <si>
    <t>7631317111</t>
  </si>
  <si>
    <t>SDK podhled dilatace, úprava napojení na stěnu</t>
  </si>
  <si>
    <t>m</t>
  </si>
  <si>
    <t>-1138955458</t>
  </si>
  <si>
    <t>2*6+2*10,95</t>
  </si>
  <si>
    <t>18</t>
  </si>
  <si>
    <t>998763401</t>
  </si>
  <si>
    <t>Přesun hmot procentní pro sádrokartonové konstrukce v objektech v do 6 m</t>
  </si>
  <si>
    <t>%</t>
  </si>
  <si>
    <t>-1830468959</t>
  </si>
  <si>
    <t>766</t>
  </si>
  <si>
    <t>Konstrukce truhlářské</t>
  </si>
  <si>
    <t>19</t>
  </si>
  <si>
    <t>7662119911</t>
  </si>
  <si>
    <t>Demontáž garnýží</t>
  </si>
  <si>
    <t>-540815481</t>
  </si>
  <si>
    <t>2*6+5</t>
  </si>
  <si>
    <t>771</t>
  </si>
  <si>
    <t>Podlahy z dlaždic</t>
  </si>
  <si>
    <t>20</t>
  </si>
  <si>
    <t>771111011</t>
  </si>
  <si>
    <t>Vysátí podkladu před pokládkou dlažby</t>
  </si>
  <si>
    <t>189974264</t>
  </si>
  <si>
    <t>771121011</t>
  </si>
  <si>
    <t>Nátěr penetrační na podlahu</t>
  </si>
  <si>
    <t>1569219689</t>
  </si>
  <si>
    <t>22</t>
  </si>
  <si>
    <t>771151021</t>
  </si>
  <si>
    <t>Samonivelační stěrka podlah pevnosti 30 MPa tl 3 mm</t>
  </si>
  <si>
    <t>-1737759387</t>
  </si>
  <si>
    <t>23</t>
  </si>
  <si>
    <t>771574111</t>
  </si>
  <si>
    <t>Montáž podlah keramických hladkých lepených flexibilním lepidlem do 9 ks/m2</t>
  </si>
  <si>
    <t>1826394026</t>
  </si>
  <si>
    <t>"nehořlavá podlaha před krbem"</t>
  </si>
  <si>
    <t>1*0,5</t>
  </si>
  <si>
    <t>24</t>
  </si>
  <si>
    <t>59761011</t>
  </si>
  <si>
    <t>dlažba keramická slinutá hladká do interiéru i exteriéru do 9ks/m2</t>
  </si>
  <si>
    <t>-480663324</t>
  </si>
  <si>
    <t>0,5*1,1 'Přepočtené koeficientem množství</t>
  </si>
  <si>
    <t>25</t>
  </si>
  <si>
    <t>771577121</t>
  </si>
  <si>
    <t>Příplatek k montáži podlah keramických lepených flexibilním rychletuhnoucím lepidlem za plochu do 5 m2</t>
  </si>
  <si>
    <t>-1841669573</t>
  </si>
  <si>
    <t>26</t>
  </si>
  <si>
    <t>771592011</t>
  </si>
  <si>
    <t>Čištění vnitřních ploch podlah nebo schodišť po položení dlažby chemickými prostředky</t>
  </si>
  <si>
    <t>-1294380183</t>
  </si>
  <si>
    <t>27</t>
  </si>
  <si>
    <t>998771201</t>
  </si>
  <si>
    <t>Přesun hmot procentní pro podlahy z dlaždic v objektech v do 6 m</t>
  </si>
  <si>
    <t>1783399743</t>
  </si>
  <si>
    <t>776</t>
  </si>
  <si>
    <t>Podlahy povlakové</t>
  </si>
  <si>
    <t>28</t>
  </si>
  <si>
    <t>776201811</t>
  </si>
  <si>
    <t>Demontáž lepených povlakových podlah bez podložky ručně</t>
  </si>
  <si>
    <t>-101556623</t>
  </si>
  <si>
    <t>6*10,95+2*1*0,2</t>
  </si>
  <si>
    <t>-1*1,2</t>
  </si>
  <si>
    <t>29</t>
  </si>
  <si>
    <t>775411820</t>
  </si>
  <si>
    <t>Demontáž soklíků nebo lišt dřevěných připevňovaných vruty do suti</t>
  </si>
  <si>
    <t>1635022427</t>
  </si>
  <si>
    <t>30</t>
  </si>
  <si>
    <t>776111116</t>
  </si>
  <si>
    <t>Odstranění zbytků lepidla z podkladu povlakových podlah broušením</t>
  </si>
  <si>
    <t>-1967258675</t>
  </si>
  <si>
    <t>31</t>
  </si>
  <si>
    <t>776111311</t>
  </si>
  <si>
    <t>Vysátí podkladu povlakových podlah</t>
  </si>
  <si>
    <t>-1021461395</t>
  </si>
  <si>
    <t>776121321</t>
  </si>
  <si>
    <t>Neředěná penetrace savého podkladu povlakových podlah</t>
  </si>
  <si>
    <t>420129344</t>
  </si>
  <si>
    <t>33</t>
  </si>
  <si>
    <t>776141122</t>
  </si>
  <si>
    <t>Stěrka podlahová nivelační pro vyrovnání podkladu povlakových podlah pevnosti 30 MPa tl přes 3 do 5 mm</t>
  </si>
  <si>
    <t>-2118525619</t>
  </si>
  <si>
    <t>34</t>
  </si>
  <si>
    <t>776231111</t>
  </si>
  <si>
    <t>Lepení lamel a čtverců z vinylu standardním lepidlem</t>
  </si>
  <si>
    <t>-1403285196</t>
  </si>
  <si>
    <t>35</t>
  </si>
  <si>
    <t>28411050</t>
  </si>
  <si>
    <t>dílce vinylové tl 2,0mm, nášlapná vrstva 0,40mm, úprava PUR, třída zátěže 23/32/41, otlak 0,05mm, R10, třída otěru T, hořlavost Bfl S1, bez ftalátů</t>
  </si>
  <si>
    <t>1519722304</t>
  </si>
  <si>
    <t>64,9*1,1 'Přepočtené koeficientem množství</t>
  </si>
  <si>
    <t>36</t>
  </si>
  <si>
    <t>776421111</t>
  </si>
  <si>
    <t>Montáž obvodových lišt lepením</t>
  </si>
  <si>
    <t>-452094696</t>
  </si>
  <si>
    <t>2*6+2*10,95-2*0,9+2*2*0,2</t>
  </si>
  <si>
    <t>37</t>
  </si>
  <si>
    <t>28411008</t>
  </si>
  <si>
    <t>lišta soklová PVC 16x60mm</t>
  </si>
  <si>
    <t>776601829</t>
  </si>
  <si>
    <t>32,9*1,05 'Přepočtené koeficientem množství</t>
  </si>
  <si>
    <t>38</t>
  </si>
  <si>
    <t>776421312</t>
  </si>
  <si>
    <t>Montáž přechodových šroubovaných lišt</t>
  </si>
  <si>
    <t>-170810030</t>
  </si>
  <si>
    <t>"kolem dlažby u krbu"</t>
  </si>
  <si>
    <t>1+2*0,5</t>
  </si>
  <si>
    <t>39</t>
  </si>
  <si>
    <t>59054100</t>
  </si>
  <si>
    <t>profil přechodový</t>
  </si>
  <si>
    <t>1731001489</t>
  </si>
  <si>
    <t>2*1,02 'Přepočtené koeficientem množství</t>
  </si>
  <si>
    <t>40</t>
  </si>
  <si>
    <t>776991121</t>
  </si>
  <si>
    <t>Základní čištění nově položených podlahovin vysátím a setřením vlhkým mopem</t>
  </si>
  <si>
    <t>-1862203818</t>
  </si>
  <si>
    <t>41</t>
  </si>
  <si>
    <t>998776201</t>
  </si>
  <si>
    <t>Přesun hmot procentní pro podlahy povlakové v objektech v do 6 m</t>
  </si>
  <si>
    <t>-873200645</t>
  </si>
  <si>
    <t>784</t>
  </si>
  <si>
    <t>Dokončovací práce - malby a tapety</t>
  </si>
  <si>
    <t>42</t>
  </si>
  <si>
    <t>784111001</t>
  </si>
  <si>
    <t>Oprášení (ometení ) podkladu v místnostech v do 3,80 m</t>
  </si>
  <si>
    <t>1083319715</t>
  </si>
  <si>
    <t>43</t>
  </si>
  <si>
    <t>784121001</t>
  </si>
  <si>
    <t>Oškrabání malby v mísnostech v do 3,80 m</t>
  </si>
  <si>
    <t>265733008</t>
  </si>
  <si>
    <t>-2*3,6*2,4+2*4</t>
  </si>
  <si>
    <t>44</t>
  </si>
  <si>
    <t>784181121</t>
  </si>
  <si>
    <t>Hloubková jednonásobná bezbarvá penetrace podkladu v místnostech v do 3,80 m</t>
  </si>
  <si>
    <t>1181739311</t>
  </si>
  <si>
    <t>45</t>
  </si>
  <si>
    <t>784221101</t>
  </si>
  <si>
    <t>Dvojnásobné bílé malby ze směsí za sucha dobře otěruvzdorných v místnostech do 3,80 m</t>
  </si>
  <si>
    <t>-1423907807</t>
  </si>
  <si>
    <t>2*2*0,8</t>
  </si>
  <si>
    <t>VRN</t>
  </si>
  <si>
    <t>Vedlejší rozpočtové náklady</t>
  </si>
  <si>
    <t>VRN3</t>
  </si>
  <si>
    <t>Zařízení staveniště</t>
  </si>
  <si>
    <t>46</t>
  </si>
  <si>
    <t>030001000</t>
  </si>
  <si>
    <t>Zařízení staveniště, ostatní náklady</t>
  </si>
  <si>
    <t>1024</t>
  </si>
  <si>
    <t>-2104584096</t>
  </si>
  <si>
    <t>Úpravy obecního sálu Synkov - Etapa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</si>
</sst>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0" x14ac:dyDescent="0.2"/>
  <cols>
    <col min="1" max="1" width="8.33203125" customWidth="1"/>
    <col min="2" max="2" width="1.6640625" customWidth="1"/>
    <col min="3" max="3" width="4.109375" customWidth="1"/>
    <col min="4" max="33" width="2.6640625" customWidth="1"/>
    <col min="34" max="34" width="3.33203125" customWidth="1"/>
    <col min="35" max="35" width="31.6640625" customWidth="1"/>
    <col min="36" max="37" width="2.44140625" customWidth="1"/>
    <col min="38" max="38" width="8.33203125" customWidth="1"/>
    <col min="39" max="39" width="3.33203125" customWidth="1"/>
    <col min="40" max="40" width="13.33203125" customWidth="1"/>
    <col min="41" max="41" width="7.44140625" customWidth="1"/>
    <col min="42" max="42" width="4.109375" customWidth="1"/>
    <col min="43" max="43" width="15.6640625" hidden="1" customWidth="1"/>
    <col min="44" max="44" width="13.6640625" customWidth="1"/>
    <col min="45" max="47" width="25.7773437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09375" hidden="1" customWidth="1"/>
    <col min="54" max="54" width="25" hidden="1" customWidth="1"/>
    <col min="55" max="55" width="21.6640625" hidden="1" customWidth="1"/>
    <col min="56" max="56" width="19.109375" hidden="1" customWidth="1"/>
    <col min="57" max="57" width="66.44140625" customWidth="1"/>
    <col min="71" max="91" width="9.33203125" hidden="1"/>
  </cols>
  <sheetData>
    <row r="1" spans="1:74" x14ac:dyDescent="0.2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7" customHeight="1" x14ac:dyDescent="0.2">
      <c r="AR2" s="180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5" customHeight="1" x14ac:dyDescent="0.2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 x14ac:dyDescent="0.2">
      <c r="B5" s="19"/>
      <c r="D5" s="23" t="s">
        <v>13</v>
      </c>
      <c r="K5" s="211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K5" s="181"/>
      <c r="AL5" s="181"/>
      <c r="AM5" s="181"/>
      <c r="AN5" s="181"/>
      <c r="AO5" s="181"/>
      <c r="AR5" s="19"/>
      <c r="BE5" s="208" t="s">
        <v>15</v>
      </c>
      <c r="BS5" s="16" t="s">
        <v>6</v>
      </c>
    </row>
    <row r="6" spans="1:74" ht="37" customHeight="1" x14ac:dyDescent="0.2">
      <c r="B6" s="19"/>
      <c r="D6" s="25" t="s">
        <v>16</v>
      </c>
      <c r="K6" s="21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K6" s="181"/>
      <c r="AL6" s="181"/>
      <c r="AM6" s="181"/>
      <c r="AN6" s="181"/>
      <c r="AO6" s="181"/>
      <c r="AR6" s="19"/>
      <c r="BE6" s="209"/>
      <c r="BS6" s="16" t="s">
        <v>6</v>
      </c>
    </row>
    <row r="7" spans="1:74" ht="12" customHeight="1" x14ac:dyDescent="0.2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9"/>
      <c r="BS7" s="16" t="s">
        <v>6</v>
      </c>
    </row>
    <row r="8" spans="1:74" ht="12" customHeight="1" x14ac:dyDescent="0.2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9"/>
      <c r="BS8" s="16" t="s">
        <v>6</v>
      </c>
    </row>
    <row r="9" spans="1:74" ht="14.4" customHeight="1" x14ac:dyDescent="0.2">
      <c r="B9" s="19"/>
      <c r="AR9" s="19"/>
      <c r="BE9" s="209"/>
      <c r="BS9" s="16" t="s">
        <v>6</v>
      </c>
    </row>
    <row r="10" spans="1:74" ht="12" customHeight="1" x14ac:dyDescent="0.2">
      <c r="B10" s="19"/>
      <c r="D10" s="26" t="s">
        <v>24</v>
      </c>
      <c r="AK10" s="26" t="s">
        <v>25</v>
      </c>
      <c r="AN10" s="24" t="s">
        <v>1</v>
      </c>
      <c r="AR10" s="19"/>
      <c r="BE10" s="209"/>
      <c r="BS10" s="16" t="s">
        <v>6</v>
      </c>
    </row>
    <row r="11" spans="1:74" ht="18.5" customHeight="1" x14ac:dyDescent="0.2">
      <c r="B11" s="19"/>
      <c r="E11" s="24" t="s">
        <v>26</v>
      </c>
      <c r="AK11" s="26" t="s">
        <v>27</v>
      </c>
      <c r="AN11" s="24" t="s">
        <v>1</v>
      </c>
      <c r="AR11" s="19"/>
      <c r="BE11" s="209"/>
      <c r="BS11" s="16" t="s">
        <v>6</v>
      </c>
    </row>
    <row r="12" spans="1:74" ht="7" customHeight="1" x14ac:dyDescent="0.2">
      <c r="B12" s="19"/>
      <c r="AR12" s="19"/>
      <c r="BE12" s="209"/>
      <c r="BS12" s="16" t="s">
        <v>6</v>
      </c>
    </row>
    <row r="13" spans="1:74" ht="12" customHeight="1" x14ac:dyDescent="0.2">
      <c r="B13" s="19"/>
      <c r="D13" s="26" t="s">
        <v>28</v>
      </c>
      <c r="AK13" s="26" t="s">
        <v>25</v>
      </c>
      <c r="AN13" s="28" t="s">
        <v>29</v>
      </c>
      <c r="AR13" s="19"/>
      <c r="BE13" s="209"/>
      <c r="BS13" s="16" t="s">
        <v>6</v>
      </c>
    </row>
    <row r="14" spans="1:74" ht="12.5" x14ac:dyDescent="0.2">
      <c r="B14" s="19"/>
      <c r="E14" s="213" t="s">
        <v>29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6" t="s">
        <v>27</v>
      </c>
      <c r="AN14" s="28" t="s">
        <v>29</v>
      </c>
      <c r="AR14" s="19"/>
      <c r="BE14" s="209"/>
      <c r="BS14" s="16" t="s">
        <v>6</v>
      </c>
    </row>
    <row r="15" spans="1:74" ht="7" customHeight="1" x14ac:dyDescent="0.2">
      <c r="B15" s="19"/>
      <c r="AR15" s="19"/>
      <c r="BE15" s="209"/>
      <c r="BS15" s="16" t="s">
        <v>3</v>
      </c>
    </row>
    <row r="16" spans="1:74" ht="12" customHeight="1" x14ac:dyDescent="0.2">
      <c r="B16" s="19"/>
      <c r="D16" s="26" t="s">
        <v>30</v>
      </c>
      <c r="AK16" s="26" t="s">
        <v>25</v>
      </c>
      <c r="AN16" s="24" t="s">
        <v>1</v>
      </c>
      <c r="AR16" s="19"/>
      <c r="BE16" s="209"/>
      <c r="BS16" s="16" t="s">
        <v>3</v>
      </c>
    </row>
    <row r="17" spans="2:71" ht="18.5" customHeight="1" x14ac:dyDescent="0.2">
      <c r="B17" s="19"/>
      <c r="E17" s="24" t="s">
        <v>21</v>
      </c>
      <c r="AK17" s="26" t="s">
        <v>27</v>
      </c>
      <c r="AN17" s="24" t="s">
        <v>1</v>
      </c>
      <c r="AR17" s="19"/>
      <c r="BE17" s="209"/>
      <c r="BS17" s="16" t="s">
        <v>31</v>
      </c>
    </row>
    <row r="18" spans="2:71" ht="7" customHeight="1" x14ac:dyDescent="0.2">
      <c r="B18" s="19"/>
      <c r="AR18" s="19"/>
      <c r="BE18" s="209"/>
      <c r="BS18" s="16" t="s">
        <v>6</v>
      </c>
    </row>
    <row r="19" spans="2:71" ht="12" customHeight="1" x14ac:dyDescent="0.2">
      <c r="B19" s="19"/>
      <c r="D19" s="26" t="s">
        <v>32</v>
      </c>
      <c r="AK19" s="26" t="s">
        <v>25</v>
      </c>
      <c r="AN19" s="24" t="s">
        <v>1</v>
      </c>
      <c r="AR19" s="19"/>
      <c r="BE19" s="209"/>
      <c r="BS19" s="16" t="s">
        <v>6</v>
      </c>
    </row>
    <row r="20" spans="2:71" ht="18.5" customHeight="1" x14ac:dyDescent="0.2">
      <c r="B20" s="19"/>
      <c r="E20" s="24" t="s">
        <v>21</v>
      </c>
      <c r="AK20" s="26" t="s">
        <v>27</v>
      </c>
      <c r="AN20" s="24" t="s">
        <v>1</v>
      </c>
      <c r="AR20" s="19"/>
      <c r="BE20" s="209"/>
      <c r="BS20" s="16" t="s">
        <v>31</v>
      </c>
    </row>
    <row r="21" spans="2:71" ht="7" customHeight="1" x14ac:dyDescent="0.2">
      <c r="B21" s="19"/>
      <c r="AR21" s="19"/>
      <c r="BE21" s="209"/>
    </row>
    <row r="22" spans="2:71" ht="12" customHeight="1" x14ac:dyDescent="0.2">
      <c r="B22" s="19"/>
      <c r="D22" s="26" t="s">
        <v>33</v>
      </c>
      <c r="AR22" s="19"/>
      <c r="BE22" s="209"/>
    </row>
    <row r="23" spans="2:71" ht="16.5" customHeight="1" x14ac:dyDescent="0.2">
      <c r="B23" s="19"/>
      <c r="E23" s="215" t="s">
        <v>1</v>
      </c>
      <c r="F23" s="215"/>
      <c r="G23" s="215"/>
      <c r="H23" s="215"/>
      <c r="I23" s="215"/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R23" s="19"/>
      <c r="BE23" s="209"/>
    </row>
    <row r="24" spans="2:71" ht="7" customHeight="1" x14ac:dyDescent="0.2">
      <c r="B24" s="19"/>
      <c r="AR24" s="19"/>
      <c r="BE24" s="209"/>
    </row>
    <row r="25" spans="2:71" ht="7" customHeight="1" x14ac:dyDescent="0.2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9"/>
    </row>
    <row r="26" spans="2:71" s="1" customFormat="1" ht="25.9" customHeight="1" x14ac:dyDescent="0.2">
      <c r="B26" s="31"/>
      <c r="D26" s="32" t="s">
        <v>34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6">
        <f>ROUND(AG94,2)</f>
        <v>0</v>
      </c>
      <c r="AL26" s="217"/>
      <c r="AM26" s="217"/>
      <c r="AN26" s="217"/>
      <c r="AO26" s="217"/>
      <c r="AR26" s="31"/>
      <c r="BE26" s="209"/>
    </row>
    <row r="27" spans="2:71" s="1" customFormat="1" ht="7" customHeight="1" x14ac:dyDescent="0.2">
      <c r="B27" s="31"/>
      <c r="AR27" s="31"/>
      <c r="BE27" s="209"/>
    </row>
    <row r="28" spans="2:71" s="1" customFormat="1" ht="12.5" x14ac:dyDescent="0.2">
      <c r="B28" s="31"/>
      <c r="L28" s="218" t="s">
        <v>35</v>
      </c>
      <c r="M28" s="218"/>
      <c r="N28" s="218"/>
      <c r="O28" s="218"/>
      <c r="P28" s="218"/>
      <c r="W28" s="218" t="s">
        <v>36</v>
      </c>
      <c r="X28" s="218"/>
      <c r="Y28" s="218"/>
      <c r="Z28" s="218"/>
      <c r="AA28" s="218"/>
      <c r="AB28" s="218"/>
      <c r="AC28" s="218"/>
      <c r="AD28" s="218"/>
      <c r="AE28" s="218"/>
      <c r="AK28" s="218" t="s">
        <v>37</v>
      </c>
      <c r="AL28" s="218"/>
      <c r="AM28" s="218"/>
      <c r="AN28" s="218"/>
      <c r="AO28" s="218"/>
      <c r="AR28" s="31"/>
      <c r="BE28" s="209"/>
    </row>
    <row r="29" spans="2:71" s="2" customFormat="1" ht="14.4" customHeight="1" x14ac:dyDescent="0.2">
      <c r="B29" s="35"/>
      <c r="D29" s="26" t="s">
        <v>38</v>
      </c>
      <c r="F29" s="26" t="s">
        <v>39</v>
      </c>
      <c r="L29" s="203">
        <v>0.21</v>
      </c>
      <c r="M29" s="202"/>
      <c r="N29" s="202"/>
      <c r="O29" s="202"/>
      <c r="P29" s="202"/>
      <c r="W29" s="201">
        <f>ROUND(AZ94, 2)</f>
        <v>0</v>
      </c>
      <c r="X29" s="202"/>
      <c r="Y29" s="202"/>
      <c r="Z29" s="202"/>
      <c r="AA29" s="202"/>
      <c r="AB29" s="202"/>
      <c r="AC29" s="202"/>
      <c r="AD29" s="202"/>
      <c r="AE29" s="202"/>
      <c r="AK29" s="201">
        <f>ROUND(AV94, 2)</f>
        <v>0</v>
      </c>
      <c r="AL29" s="202"/>
      <c r="AM29" s="202"/>
      <c r="AN29" s="202"/>
      <c r="AO29" s="202"/>
      <c r="AR29" s="35"/>
      <c r="BE29" s="210"/>
    </row>
    <row r="30" spans="2:71" s="2" customFormat="1" ht="14.4" customHeight="1" x14ac:dyDescent="0.2">
      <c r="B30" s="35"/>
      <c r="F30" s="26" t="s">
        <v>40</v>
      </c>
      <c r="L30" s="203">
        <v>0.15</v>
      </c>
      <c r="M30" s="202"/>
      <c r="N30" s="202"/>
      <c r="O30" s="202"/>
      <c r="P30" s="202"/>
      <c r="W30" s="201">
        <f>ROUND(BA94, 2)</f>
        <v>0</v>
      </c>
      <c r="X30" s="202"/>
      <c r="Y30" s="202"/>
      <c r="Z30" s="202"/>
      <c r="AA30" s="202"/>
      <c r="AB30" s="202"/>
      <c r="AC30" s="202"/>
      <c r="AD30" s="202"/>
      <c r="AE30" s="202"/>
      <c r="AK30" s="201">
        <f>ROUND(AW94, 2)</f>
        <v>0</v>
      </c>
      <c r="AL30" s="202"/>
      <c r="AM30" s="202"/>
      <c r="AN30" s="202"/>
      <c r="AO30" s="202"/>
      <c r="AR30" s="35"/>
      <c r="BE30" s="210"/>
    </row>
    <row r="31" spans="2:71" s="2" customFormat="1" ht="14.4" hidden="1" customHeight="1" x14ac:dyDescent="0.2">
      <c r="B31" s="35"/>
      <c r="F31" s="26" t="s">
        <v>41</v>
      </c>
      <c r="L31" s="203">
        <v>0.21</v>
      </c>
      <c r="M31" s="202"/>
      <c r="N31" s="202"/>
      <c r="O31" s="202"/>
      <c r="P31" s="202"/>
      <c r="W31" s="201">
        <f>ROUND(BB94, 2)</f>
        <v>0</v>
      </c>
      <c r="X31" s="202"/>
      <c r="Y31" s="202"/>
      <c r="Z31" s="202"/>
      <c r="AA31" s="202"/>
      <c r="AB31" s="202"/>
      <c r="AC31" s="202"/>
      <c r="AD31" s="202"/>
      <c r="AE31" s="202"/>
      <c r="AK31" s="201">
        <v>0</v>
      </c>
      <c r="AL31" s="202"/>
      <c r="AM31" s="202"/>
      <c r="AN31" s="202"/>
      <c r="AO31" s="202"/>
      <c r="AR31" s="35"/>
      <c r="BE31" s="210"/>
    </row>
    <row r="32" spans="2:71" s="2" customFormat="1" ht="14.4" hidden="1" customHeight="1" x14ac:dyDescent="0.2">
      <c r="B32" s="35"/>
      <c r="F32" s="26" t="s">
        <v>42</v>
      </c>
      <c r="L32" s="203">
        <v>0.15</v>
      </c>
      <c r="M32" s="202"/>
      <c r="N32" s="202"/>
      <c r="O32" s="202"/>
      <c r="P32" s="202"/>
      <c r="W32" s="201">
        <f>ROUND(BC94, 2)</f>
        <v>0</v>
      </c>
      <c r="X32" s="202"/>
      <c r="Y32" s="202"/>
      <c r="Z32" s="202"/>
      <c r="AA32" s="202"/>
      <c r="AB32" s="202"/>
      <c r="AC32" s="202"/>
      <c r="AD32" s="202"/>
      <c r="AE32" s="202"/>
      <c r="AK32" s="201">
        <v>0</v>
      </c>
      <c r="AL32" s="202"/>
      <c r="AM32" s="202"/>
      <c r="AN32" s="202"/>
      <c r="AO32" s="202"/>
      <c r="AR32" s="35"/>
      <c r="BE32" s="210"/>
    </row>
    <row r="33" spans="2:57" s="2" customFormat="1" ht="14.4" hidden="1" customHeight="1" x14ac:dyDescent="0.2">
      <c r="B33" s="35"/>
      <c r="F33" s="26" t="s">
        <v>43</v>
      </c>
      <c r="L33" s="203">
        <v>0</v>
      </c>
      <c r="M33" s="202"/>
      <c r="N33" s="202"/>
      <c r="O33" s="202"/>
      <c r="P33" s="202"/>
      <c r="W33" s="201">
        <f>ROUND(BD94, 2)</f>
        <v>0</v>
      </c>
      <c r="X33" s="202"/>
      <c r="Y33" s="202"/>
      <c r="Z33" s="202"/>
      <c r="AA33" s="202"/>
      <c r="AB33" s="202"/>
      <c r="AC33" s="202"/>
      <c r="AD33" s="202"/>
      <c r="AE33" s="202"/>
      <c r="AK33" s="201">
        <v>0</v>
      </c>
      <c r="AL33" s="202"/>
      <c r="AM33" s="202"/>
      <c r="AN33" s="202"/>
      <c r="AO33" s="202"/>
      <c r="AR33" s="35"/>
      <c r="BE33" s="210"/>
    </row>
    <row r="34" spans="2:57" s="1" customFormat="1" ht="7" customHeight="1" x14ac:dyDescent="0.2">
      <c r="B34" s="31"/>
      <c r="AR34" s="31"/>
      <c r="BE34" s="209"/>
    </row>
    <row r="35" spans="2:57" s="1" customFormat="1" ht="25.9" customHeight="1" x14ac:dyDescent="0.2">
      <c r="B35" s="31"/>
      <c r="C35" s="36"/>
      <c r="D35" s="37" t="s">
        <v>44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45</v>
      </c>
      <c r="U35" s="38"/>
      <c r="V35" s="38"/>
      <c r="W35" s="38"/>
      <c r="X35" s="204" t="s">
        <v>46</v>
      </c>
      <c r="Y35" s="205"/>
      <c r="Z35" s="205"/>
      <c r="AA35" s="205"/>
      <c r="AB35" s="205"/>
      <c r="AC35" s="38"/>
      <c r="AD35" s="38"/>
      <c r="AE35" s="38"/>
      <c r="AF35" s="38"/>
      <c r="AG35" s="38"/>
      <c r="AH35" s="38"/>
      <c r="AI35" s="38"/>
      <c r="AJ35" s="38"/>
      <c r="AK35" s="206">
        <f>SUM(AK26:AK33)</f>
        <v>0</v>
      </c>
      <c r="AL35" s="205"/>
      <c r="AM35" s="205"/>
      <c r="AN35" s="205"/>
      <c r="AO35" s="207"/>
      <c r="AP35" s="36"/>
      <c r="AQ35" s="36"/>
      <c r="AR35" s="31"/>
    </row>
    <row r="36" spans="2:57" s="1" customFormat="1" ht="7" customHeight="1" x14ac:dyDescent="0.2">
      <c r="B36" s="31"/>
      <c r="AR36" s="31"/>
    </row>
    <row r="37" spans="2:57" s="1" customFormat="1" ht="14.4" customHeight="1" x14ac:dyDescent="0.2">
      <c r="B37" s="31"/>
      <c r="AR37" s="31"/>
    </row>
    <row r="38" spans="2:57" ht="14.4" customHeight="1" x14ac:dyDescent="0.2">
      <c r="B38" s="19"/>
      <c r="AR38" s="19"/>
    </row>
    <row r="39" spans="2:57" ht="14.4" customHeight="1" x14ac:dyDescent="0.2">
      <c r="B39" s="19"/>
      <c r="AR39" s="19"/>
    </row>
    <row r="40" spans="2:57" ht="14.4" customHeight="1" x14ac:dyDescent="0.2">
      <c r="B40" s="19"/>
      <c r="AR40" s="19"/>
    </row>
    <row r="41" spans="2:57" ht="14.4" customHeight="1" x14ac:dyDescent="0.2">
      <c r="B41" s="19"/>
      <c r="AR41" s="19"/>
    </row>
    <row r="42" spans="2:57" ht="14.4" customHeight="1" x14ac:dyDescent="0.2">
      <c r="B42" s="19"/>
      <c r="AR42" s="19"/>
    </row>
    <row r="43" spans="2:57" ht="14.4" customHeight="1" x14ac:dyDescent="0.2">
      <c r="B43" s="19"/>
      <c r="AR43" s="19"/>
    </row>
    <row r="44" spans="2:57" ht="14.4" customHeight="1" x14ac:dyDescent="0.2">
      <c r="B44" s="19"/>
      <c r="AR44" s="19"/>
    </row>
    <row r="45" spans="2:57" ht="14.4" customHeight="1" x14ac:dyDescent="0.2">
      <c r="B45" s="19"/>
      <c r="AR45" s="19"/>
    </row>
    <row r="46" spans="2:57" ht="14.4" customHeight="1" x14ac:dyDescent="0.2">
      <c r="B46" s="19"/>
      <c r="AR46" s="19"/>
    </row>
    <row r="47" spans="2:57" ht="14.4" customHeight="1" x14ac:dyDescent="0.2">
      <c r="B47" s="19"/>
      <c r="AR47" s="19"/>
    </row>
    <row r="48" spans="2:57" ht="14.4" customHeight="1" x14ac:dyDescent="0.2">
      <c r="B48" s="19"/>
      <c r="AR48" s="19"/>
    </row>
    <row r="49" spans="2:44" s="1" customFormat="1" ht="14.4" customHeight="1" x14ac:dyDescent="0.2">
      <c r="B49" s="31"/>
      <c r="D49" s="40" t="s">
        <v>47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48</v>
      </c>
      <c r="AI49" s="41"/>
      <c r="AJ49" s="41"/>
      <c r="AK49" s="41"/>
      <c r="AL49" s="41"/>
      <c r="AM49" s="41"/>
      <c r="AN49" s="41"/>
      <c r="AO49" s="41"/>
      <c r="AR49" s="31"/>
    </row>
    <row r="50" spans="2:44" x14ac:dyDescent="0.2">
      <c r="B50" s="19"/>
      <c r="AR50" s="19"/>
    </row>
    <row r="51" spans="2:44" x14ac:dyDescent="0.2">
      <c r="B51" s="19"/>
      <c r="AR51" s="19"/>
    </row>
    <row r="52" spans="2:44" x14ac:dyDescent="0.2">
      <c r="B52" s="19"/>
      <c r="AR52" s="19"/>
    </row>
    <row r="53" spans="2:44" x14ac:dyDescent="0.2">
      <c r="B53" s="19"/>
      <c r="AR53" s="19"/>
    </row>
    <row r="54" spans="2:44" x14ac:dyDescent="0.2">
      <c r="B54" s="19"/>
      <c r="AR54" s="19"/>
    </row>
    <row r="55" spans="2:44" x14ac:dyDescent="0.2">
      <c r="B55" s="19"/>
      <c r="AR55" s="19"/>
    </row>
    <row r="56" spans="2:44" x14ac:dyDescent="0.2">
      <c r="B56" s="19"/>
      <c r="AR56" s="19"/>
    </row>
    <row r="57" spans="2:44" x14ac:dyDescent="0.2">
      <c r="B57" s="19"/>
      <c r="AR57" s="19"/>
    </row>
    <row r="58" spans="2:44" x14ac:dyDescent="0.2">
      <c r="B58" s="19"/>
      <c r="AR58" s="19"/>
    </row>
    <row r="59" spans="2:44" x14ac:dyDescent="0.2">
      <c r="B59" s="19"/>
      <c r="AR59" s="19"/>
    </row>
    <row r="60" spans="2:44" s="1" customFormat="1" ht="12.5" x14ac:dyDescent="0.2">
      <c r="B60" s="31"/>
      <c r="D60" s="42" t="s">
        <v>49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50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49</v>
      </c>
      <c r="AI60" s="33"/>
      <c r="AJ60" s="33"/>
      <c r="AK60" s="33"/>
      <c r="AL60" s="33"/>
      <c r="AM60" s="42" t="s">
        <v>50</v>
      </c>
      <c r="AN60" s="33"/>
      <c r="AO60" s="33"/>
      <c r="AR60" s="31"/>
    </row>
    <row r="61" spans="2:44" x14ac:dyDescent="0.2">
      <c r="B61" s="19"/>
      <c r="AR61" s="19"/>
    </row>
    <row r="62" spans="2:44" x14ac:dyDescent="0.2">
      <c r="B62" s="19"/>
      <c r="AR62" s="19"/>
    </row>
    <row r="63" spans="2:44" x14ac:dyDescent="0.2">
      <c r="B63" s="19"/>
      <c r="AR63" s="19"/>
    </row>
    <row r="64" spans="2:44" s="1" customFormat="1" ht="13" x14ac:dyDescent="0.2">
      <c r="B64" s="31"/>
      <c r="D64" s="40" t="s">
        <v>51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52</v>
      </c>
      <c r="AI64" s="41"/>
      <c r="AJ64" s="41"/>
      <c r="AK64" s="41"/>
      <c r="AL64" s="41"/>
      <c r="AM64" s="41"/>
      <c r="AN64" s="41"/>
      <c r="AO64" s="41"/>
      <c r="AR64" s="31"/>
    </row>
    <row r="65" spans="2:44" x14ac:dyDescent="0.2">
      <c r="B65" s="19"/>
      <c r="AR65" s="19"/>
    </row>
    <row r="66" spans="2:44" x14ac:dyDescent="0.2">
      <c r="B66" s="19"/>
      <c r="AR66" s="19"/>
    </row>
    <row r="67" spans="2:44" x14ac:dyDescent="0.2">
      <c r="B67" s="19"/>
      <c r="AR67" s="19"/>
    </row>
    <row r="68" spans="2:44" x14ac:dyDescent="0.2">
      <c r="B68" s="19"/>
      <c r="AR68" s="19"/>
    </row>
    <row r="69" spans="2:44" x14ac:dyDescent="0.2">
      <c r="B69" s="19"/>
      <c r="AR69" s="19"/>
    </row>
    <row r="70" spans="2:44" x14ac:dyDescent="0.2">
      <c r="B70" s="19"/>
      <c r="AR70" s="19"/>
    </row>
    <row r="71" spans="2:44" x14ac:dyDescent="0.2">
      <c r="B71" s="19"/>
      <c r="AR71" s="19"/>
    </row>
    <row r="72" spans="2:44" x14ac:dyDescent="0.2">
      <c r="B72" s="19"/>
      <c r="AR72" s="19"/>
    </row>
    <row r="73" spans="2:44" x14ac:dyDescent="0.2">
      <c r="B73" s="19"/>
      <c r="AR73" s="19"/>
    </row>
    <row r="74" spans="2:44" x14ac:dyDescent="0.2">
      <c r="B74" s="19"/>
      <c r="AR74" s="19"/>
    </row>
    <row r="75" spans="2:44" s="1" customFormat="1" ht="12.5" x14ac:dyDescent="0.2">
      <c r="B75" s="31"/>
      <c r="D75" s="42" t="s">
        <v>49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50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49</v>
      </c>
      <c r="AI75" s="33"/>
      <c r="AJ75" s="33"/>
      <c r="AK75" s="33"/>
      <c r="AL75" s="33"/>
      <c r="AM75" s="42" t="s">
        <v>50</v>
      </c>
      <c r="AN75" s="33"/>
      <c r="AO75" s="33"/>
      <c r="AR75" s="31"/>
    </row>
    <row r="76" spans="2:44" s="1" customFormat="1" x14ac:dyDescent="0.2">
      <c r="B76" s="31"/>
      <c r="AR76" s="31"/>
    </row>
    <row r="77" spans="2:44" s="1" customFormat="1" ht="7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5" customHeight="1" x14ac:dyDescent="0.2">
      <c r="B82" s="31"/>
      <c r="C82" s="20" t="s">
        <v>53</v>
      </c>
      <c r="AR82" s="31"/>
    </row>
    <row r="83" spans="1:90" s="1" customFormat="1" ht="7" customHeight="1" x14ac:dyDescent="0.2">
      <c r="B83" s="31"/>
      <c r="AR83" s="31"/>
    </row>
    <row r="84" spans="1:90" s="3" customFormat="1" ht="12" customHeight="1" x14ac:dyDescent="0.2">
      <c r="B84" s="47"/>
      <c r="C84" s="26" t="s">
        <v>13</v>
      </c>
      <c r="L84" s="3" t="str">
        <f>K5</f>
        <v>O074</v>
      </c>
      <c r="AR84" s="47"/>
    </row>
    <row r="85" spans="1:90" s="4" customFormat="1" ht="37" customHeight="1" x14ac:dyDescent="0.2">
      <c r="B85" s="48"/>
      <c r="C85" s="49" t="s">
        <v>16</v>
      </c>
      <c r="L85" s="192" t="str">
        <f>K6</f>
        <v>Úpravy obecního sálu Synkov</v>
      </c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R85" s="48"/>
    </row>
    <row r="86" spans="1:90" s="1" customFormat="1" ht="7" customHeight="1" x14ac:dyDescent="0.2">
      <c r="B86" s="31"/>
      <c r="AR86" s="31"/>
    </row>
    <row r="87" spans="1:90" s="1" customFormat="1" ht="12" customHeight="1" x14ac:dyDescent="0.2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4" t="str">
        <f>IF(AN8= "","",AN8)</f>
        <v>25. 3. 2023</v>
      </c>
      <c r="AN87" s="194"/>
      <c r="AR87" s="31"/>
    </row>
    <row r="88" spans="1:90" s="1" customFormat="1" ht="7" customHeight="1" x14ac:dyDescent="0.2">
      <c r="B88" s="31"/>
      <c r="AR88" s="31"/>
    </row>
    <row r="89" spans="1:90" s="1" customFormat="1" ht="15.15" customHeight="1" x14ac:dyDescent="0.2">
      <c r="B89" s="31"/>
      <c r="C89" s="26" t="s">
        <v>24</v>
      </c>
      <c r="L89" s="3" t="str">
        <f>IF(E11= "","",E11)</f>
        <v>Obec Synkov-Slemeno</v>
      </c>
      <c r="AI89" s="26" t="s">
        <v>30</v>
      </c>
      <c r="AM89" s="195" t="str">
        <f>IF(E17="","",E17)</f>
        <v xml:space="preserve"> </v>
      </c>
      <c r="AN89" s="196"/>
      <c r="AO89" s="196"/>
      <c r="AP89" s="196"/>
      <c r="AR89" s="31"/>
      <c r="AS89" s="197" t="s">
        <v>54</v>
      </c>
      <c r="AT89" s="198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15" customHeight="1" x14ac:dyDescent="0.2">
      <c r="B90" s="31"/>
      <c r="C90" s="26" t="s">
        <v>28</v>
      </c>
      <c r="L90" s="3" t="str">
        <f>IF(E14= "Vyplň údaj","",E14)</f>
        <v/>
      </c>
      <c r="AI90" s="26" t="s">
        <v>32</v>
      </c>
      <c r="AM90" s="195" t="str">
        <f>IF(E20="","",E20)</f>
        <v xml:space="preserve"> </v>
      </c>
      <c r="AN90" s="196"/>
      <c r="AO90" s="196"/>
      <c r="AP90" s="196"/>
      <c r="AR90" s="31"/>
      <c r="AS90" s="199"/>
      <c r="AT90" s="200"/>
      <c r="BD90" s="55"/>
    </row>
    <row r="91" spans="1:90" s="1" customFormat="1" ht="10.75" customHeight="1" x14ac:dyDescent="0.2">
      <c r="B91" s="31"/>
      <c r="AR91" s="31"/>
      <c r="AS91" s="199"/>
      <c r="AT91" s="200"/>
      <c r="BD91" s="55"/>
    </row>
    <row r="92" spans="1:90" s="1" customFormat="1" ht="29.25" customHeight="1" x14ac:dyDescent="0.2">
      <c r="B92" s="31"/>
      <c r="C92" s="182" t="s">
        <v>55</v>
      </c>
      <c r="D92" s="183"/>
      <c r="E92" s="183"/>
      <c r="F92" s="183"/>
      <c r="G92" s="183"/>
      <c r="H92" s="56"/>
      <c r="I92" s="184" t="s">
        <v>56</v>
      </c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  <c r="Z92" s="183"/>
      <c r="AA92" s="183"/>
      <c r="AB92" s="183"/>
      <c r="AC92" s="183"/>
      <c r="AD92" s="183"/>
      <c r="AE92" s="183"/>
      <c r="AF92" s="183"/>
      <c r="AG92" s="185" t="s">
        <v>57</v>
      </c>
      <c r="AH92" s="183"/>
      <c r="AI92" s="183"/>
      <c r="AJ92" s="183"/>
      <c r="AK92" s="183"/>
      <c r="AL92" s="183"/>
      <c r="AM92" s="183"/>
      <c r="AN92" s="184" t="s">
        <v>58</v>
      </c>
      <c r="AO92" s="183"/>
      <c r="AP92" s="186"/>
      <c r="AQ92" s="57" t="s">
        <v>59</v>
      </c>
      <c r="AR92" s="31"/>
      <c r="AS92" s="58" t="s">
        <v>60</v>
      </c>
      <c r="AT92" s="59" t="s">
        <v>61</v>
      </c>
      <c r="AU92" s="59" t="s">
        <v>62</v>
      </c>
      <c r="AV92" s="59" t="s">
        <v>63</v>
      </c>
      <c r="AW92" s="59" t="s">
        <v>64</v>
      </c>
      <c r="AX92" s="59" t="s">
        <v>65</v>
      </c>
      <c r="AY92" s="59" t="s">
        <v>66</v>
      </c>
      <c r="AZ92" s="59" t="s">
        <v>67</v>
      </c>
      <c r="BA92" s="59" t="s">
        <v>68</v>
      </c>
      <c r="BB92" s="59" t="s">
        <v>69</v>
      </c>
      <c r="BC92" s="59" t="s">
        <v>70</v>
      </c>
      <c r="BD92" s="60" t="s">
        <v>71</v>
      </c>
    </row>
    <row r="93" spans="1:90" s="1" customFormat="1" ht="10.75" customHeight="1" x14ac:dyDescent="0.2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" customHeight="1" x14ac:dyDescent="0.2">
      <c r="B94" s="62"/>
      <c r="C94" s="63" t="s">
        <v>72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90">
        <f>ROUND(AG95,2)</f>
        <v>0</v>
      </c>
      <c r="AH94" s="190"/>
      <c r="AI94" s="190"/>
      <c r="AJ94" s="190"/>
      <c r="AK94" s="190"/>
      <c r="AL94" s="190"/>
      <c r="AM94" s="190"/>
      <c r="AN94" s="191">
        <f>SUM(AG94,AT94)</f>
        <v>0</v>
      </c>
      <c r="AO94" s="191"/>
      <c r="AP94" s="191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73</v>
      </c>
      <c r="BT94" s="71" t="s">
        <v>74</v>
      </c>
      <c r="BV94" s="71" t="s">
        <v>75</v>
      </c>
      <c r="BW94" s="71" t="s">
        <v>4</v>
      </c>
      <c r="BX94" s="71" t="s">
        <v>76</v>
      </c>
      <c r="CL94" s="71" t="s">
        <v>1</v>
      </c>
    </row>
    <row r="95" spans="1:90" s="6" customFormat="1" ht="16.5" customHeight="1" x14ac:dyDescent="0.2">
      <c r="A95" s="72" t="s">
        <v>77</v>
      </c>
      <c r="B95" s="73"/>
      <c r="C95" s="74"/>
      <c r="D95" s="189" t="s">
        <v>14</v>
      </c>
      <c r="E95" s="189"/>
      <c r="F95" s="189"/>
      <c r="G95" s="189"/>
      <c r="H95" s="189"/>
      <c r="I95" s="75"/>
      <c r="J95" s="189" t="s">
        <v>17</v>
      </c>
      <c r="K95" s="189"/>
      <c r="L95" s="189"/>
      <c r="M95" s="189"/>
      <c r="N95" s="189"/>
      <c r="O95" s="189"/>
      <c r="P95" s="189"/>
      <c r="Q95" s="189"/>
      <c r="R95" s="189"/>
      <c r="S95" s="189"/>
      <c r="T95" s="189"/>
      <c r="U95" s="189"/>
      <c r="V95" s="189"/>
      <c r="W95" s="189"/>
      <c r="X95" s="189"/>
      <c r="Y95" s="189"/>
      <c r="Z95" s="189"/>
      <c r="AA95" s="189"/>
      <c r="AB95" s="189"/>
      <c r="AC95" s="189"/>
      <c r="AD95" s="189"/>
      <c r="AE95" s="189"/>
      <c r="AF95" s="189"/>
      <c r="AG95" s="187">
        <f>zadání!J28</f>
        <v>0</v>
      </c>
      <c r="AH95" s="188"/>
      <c r="AI95" s="188"/>
      <c r="AJ95" s="188"/>
      <c r="AK95" s="188"/>
      <c r="AL95" s="188"/>
      <c r="AM95" s="188"/>
      <c r="AN95" s="187">
        <f>SUM(AG95,AT95)</f>
        <v>0</v>
      </c>
      <c r="AO95" s="188"/>
      <c r="AP95" s="188"/>
      <c r="AQ95" s="76" t="s">
        <v>78</v>
      </c>
      <c r="AR95" s="73"/>
      <c r="AS95" s="77">
        <v>0</v>
      </c>
      <c r="AT95" s="78">
        <f>ROUND(SUM(AV95:AW95),2)</f>
        <v>0</v>
      </c>
      <c r="AU95" s="79">
        <f>zadání!P126</f>
        <v>0</v>
      </c>
      <c r="AV95" s="78">
        <f>zadání!J31</f>
        <v>0</v>
      </c>
      <c r="AW95" s="78">
        <f>zadání!J32</f>
        <v>0</v>
      </c>
      <c r="AX95" s="78">
        <f>zadání!J33</f>
        <v>0</v>
      </c>
      <c r="AY95" s="78">
        <f>zadání!J34</f>
        <v>0</v>
      </c>
      <c r="AZ95" s="78">
        <f>zadání!F31</f>
        <v>0</v>
      </c>
      <c r="BA95" s="78">
        <f>zadání!F32</f>
        <v>0</v>
      </c>
      <c r="BB95" s="78">
        <f>zadání!F33</f>
        <v>0</v>
      </c>
      <c r="BC95" s="78">
        <f>zadání!F34</f>
        <v>0</v>
      </c>
      <c r="BD95" s="80">
        <f>zadání!F35</f>
        <v>0</v>
      </c>
      <c r="BT95" s="81" t="s">
        <v>79</v>
      </c>
      <c r="BU95" s="81" t="s">
        <v>80</v>
      </c>
      <c r="BV95" s="81" t="s">
        <v>75</v>
      </c>
      <c r="BW95" s="81" t="s">
        <v>4</v>
      </c>
      <c r="BX95" s="81" t="s">
        <v>76</v>
      </c>
      <c r="CL95" s="81" t="s">
        <v>1</v>
      </c>
    </row>
    <row r="96" spans="1:90" s="1" customFormat="1" ht="30" customHeight="1" x14ac:dyDescent="0.2">
      <c r="B96" s="31"/>
      <c r="AR96" s="31"/>
    </row>
    <row r="97" spans="2:44" s="1" customFormat="1" ht="7" customHeight="1" x14ac:dyDescent="0.2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O074 - Úpravy obecního sá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34"/>
  <sheetViews>
    <sheetView showGridLines="0" tabSelected="1" topLeftCell="A114" workbookViewId="0">
      <selection activeCell="V119" sqref="V119"/>
    </sheetView>
  </sheetViews>
  <sheetFormatPr defaultRowHeight="10" x14ac:dyDescent="0.2"/>
  <cols>
    <col min="1" max="1" width="8.33203125" customWidth="1"/>
    <col min="2" max="2" width="1.21875" customWidth="1"/>
    <col min="3" max="3" width="4.109375" customWidth="1"/>
    <col min="4" max="4" width="4.33203125" customWidth="1"/>
    <col min="5" max="5" width="17.109375" customWidth="1"/>
    <col min="6" max="6" width="50.77734375" customWidth="1"/>
    <col min="7" max="7" width="7.44140625" customWidth="1"/>
    <col min="8" max="8" width="14" customWidth="1"/>
    <col min="9" max="9" width="15.77734375" customWidth="1"/>
    <col min="10" max="10" width="22.33203125" customWidth="1"/>
    <col min="11" max="11" width="22.33203125" hidden="1" customWidth="1"/>
    <col min="12" max="12" width="9.33203125" customWidth="1"/>
    <col min="13" max="13" width="10.77734375" hidden="1" customWidth="1"/>
    <col min="14" max="14" width="9.33203125" hidden="1"/>
    <col min="15" max="20" width="14.10937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7" customHeight="1" x14ac:dyDescent="0.2">
      <c r="L2" s="180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4</v>
      </c>
    </row>
    <row r="3" spans="2:46" ht="7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5" customHeight="1" x14ac:dyDescent="0.2">
      <c r="B4" s="19"/>
      <c r="D4" s="20" t="s">
        <v>82</v>
      </c>
      <c r="L4" s="19"/>
      <c r="M4" s="82" t="s">
        <v>10</v>
      </c>
      <c r="AT4" s="16" t="s">
        <v>3</v>
      </c>
    </row>
    <row r="5" spans="2:46" ht="7" customHeight="1" x14ac:dyDescent="0.2">
      <c r="B5" s="19"/>
      <c r="L5" s="19"/>
    </row>
    <row r="6" spans="2:46" s="1" customFormat="1" ht="12" customHeight="1" x14ac:dyDescent="0.2">
      <c r="B6" s="31"/>
      <c r="D6" s="26" t="s">
        <v>16</v>
      </c>
      <c r="L6" s="31"/>
    </row>
    <row r="7" spans="2:46" s="1" customFormat="1" ht="16.5" customHeight="1" x14ac:dyDescent="0.2">
      <c r="B7" s="31"/>
      <c r="E7" s="192" t="s">
        <v>365</v>
      </c>
      <c r="F7" s="219"/>
      <c r="G7" s="219"/>
      <c r="H7" s="219"/>
      <c r="L7" s="31"/>
    </row>
    <row r="8" spans="2:46" s="1" customFormat="1" x14ac:dyDescent="0.2">
      <c r="B8" s="31"/>
      <c r="L8" s="31"/>
    </row>
    <row r="9" spans="2:46" s="1" customFormat="1" ht="12" customHeight="1" x14ac:dyDescent="0.2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 x14ac:dyDescent="0.2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25. 3. 2023</v>
      </c>
      <c r="L10" s="31"/>
    </row>
    <row r="11" spans="2:46" s="1" customFormat="1" ht="10.75" customHeight="1" x14ac:dyDescent="0.2">
      <c r="B11" s="31"/>
      <c r="L11" s="31"/>
    </row>
    <row r="12" spans="2:46" s="1" customFormat="1" ht="12" customHeight="1" x14ac:dyDescent="0.2">
      <c r="B12" s="31"/>
      <c r="D12" s="26" t="s">
        <v>24</v>
      </c>
      <c r="I12" s="26" t="s">
        <v>25</v>
      </c>
      <c r="J12" s="24" t="s">
        <v>1</v>
      </c>
      <c r="L12" s="31"/>
    </row>
    <row r="13" spans="2:46" s="1" customFormat="1" ht="18" customHeight="1" x14ac:dyDescent="0.2">
      <c r="B13" s="31"/>
      <c r="E13" s="24" t="s">
        <v>26</v>
      </c>
      <c r="I13" s="26" t="s">
        <v>27</v>
      </c>
      <c r="J13" s="24" t="s">
        <v>1</v>
      </c>
      <c r="L13" s="31"/>
    </row>
    <row r="14" spans="2:46" s="1" customFormat="1" ht="7" customHeight="1" x14ac:dyDescent="0.2">
      <c r="B14" s="31"/>
      <c r="L14" s="31"/>
    </row>
    <row r="15" spans="2:46" s="1" customFormat="1" ht="12" customHeight="1" x14ac:dyDescent="0.2">
      <c r="B15" s="31"/>
      <c r="D15" s="26" t="s">
        <v>28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 x14ac:dyDescent="0.2">
      <c r="B16" s="31"/>
      <c r="E16" s="220" t="str">
        <f>'Rekapitulace stavby'!E14</f>
        <v>Vyplň údaj</v>
      </c>
      <c r="F16" s="211"/>
      <c r="G16" s="211"/>
      <c r="H16" s="211"/>
      <c r="I16" s="26" t="s">
        <v>27</v>
      </c>
      <c r="J16" s="27" t="str">
        <f>'Rekapitulace stavby'!AN14</f>
        <v>Vyplň údaj</v>
      </c>
      <c r="L16" s="31"/>
    </row>
    <row r="17" spans="2:12" s="1" customFormat="1" ht="7" customHeight="1" x14ac:dyDescent="0.2">
      <c r="B17" s="31"/>
      <c r="L17" s="31"/>
    </row>
    <row r="18" spans="2:12" s="1" customFormat="1" ht="12" customHeight="1" x14ac:dyDescent="0.2">
      <c r="B18" s="31"/>
      <c r="D18" s="26" t="s">
        <v>30</v>
      </c>
      <c r="I18" s="26" t="s">
        <v>25</v>
      </c>
      <c r="J18" s="24" t="str">
        <f>IF('Rekapitulace stavby'!AN16="","",'Rekapitulace stavby'!AN16)</f>
        <v/>
      </c>
      <c r="L18" s="31"/>
    </row>
    <row r="19" spans="2:12" s="1" customFormat="1" ht="18" customHeight="1" x14ac:dyDescent="0.2">
      <c r="B19" s="31"/>
      <c r="E19" s="24" t="str">
        <f>IF('Rekapitulace stavby'!E17="","",'Rekapitulace stavby'!E17)</f>
        <v xml:space="preserve"> </v>
      </c>
      <c r="I19" s="26" t="s">
        <v>27</v>
      </c>
      <c r="J19" s="24" t="str">
        <f>IF('Rekapitulace stavby'!AN17="","",'Rekapitulace stavby'!AN17)</f>
        <v/>
      </c>
      <c r="L19" s="31"/>
    </row>
    <row r="20" spans="2:12" s="1" customFormat="1" ht="7" customHeight="1" x14ac:dyDescent="0.2">
      <c r="B20" s="31"/>
      <c r="L20" s="31"/>
    </row>
    <row r="21" spans="2:12" s="1" customFormat="1" ht="12" customHeight="1" x14ac:dyDescent="0.2">
      <c r="B21" s="31"/>
      <c r="D21" s="26" t="s">
        <v>32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 x14ac:dyDescent="0.2">
      <c r="B22" s="31"/>
      <c r="E22" s="24" t="str">
        <f>IF('Rekapitulace stavby'!E20="","",'Rekapitulace stavby'!E20)</f>
        <v xml:space="preserve"> </v>
      </c>
      <c r="I22" s="26" t="s">
        <v>27</v>
      </c>
      <c r="J22" s="24" t="str">
        <f>IF('Rekapitulace stavby'!AN20="","",'Rekapitulace stavby'!AN20)</f>
        <v/>
      </c>
      <c r="L22" s="31"/>
    </row>
    <row r="23" spans="2:12" s="1" customFormat="1" ht="7" customHeight="1" x14ac:dyDescent="0.2">
      <c r="B23" s="31"/>
      <c r="L23" s="31"/>
    </row>
    <row r="24" spans="2:12" s="1" customFormat="1" ht="12" customHeight="1" x14ac:dyDescent="0.2">
      <c r="B24" s="31"/>
      <c r="D24" s="26" t="s">
        <v>33</v>
      </c>
      <c r="L24" s="31"/>
    </row>
    <row r="25" spans="2:12" s="7" customFormat="1" ht="16.5" customHeight="1" x14ac:dyDescent="0.2">
      <c r="B25" s="83"/>
      <c r="E25" s="215" t="s">
        <v>1</v>
      </c>
      <c r="F25" s="215"/>
      <c r="G25" s="215"/>
      <c r="H25" s="215"/>
      <c r="L25" s="83"/>
    </row>
    <row r="26" spans="2:12" s="1" customFormat="1" ht="7" customHeight="1" x14ac:dyDescent="0.2">
      <c r="B26" s="31"/>
      <c r="L26" s="31"/>
    </row>
    <row r="27" spans="2:12" s="1" customFormat="1" ht="7" customHeight="1" x14ac:dyDescent="0.2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4" customHeight="1" x14ac:dyDescent="0.2">
      <c r="B28" s="31"/>
      <c r="D28" s="84" t="s">
        <v>34</v>
      </c>
      <c r="J28" s="65">
        <f>ROUND(J126, 2)</f>
        <v>0</v>
      </c>
      <c r="L28" s="31"/>
    </row>
    <row r="29" spans="2:12" s="1" customFormat="1" ht="7" customHeight="1" x14ac:dyDescent="0.2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" customHeight="1" x14ac:dyDescent="0.2">
      <c r="B30" s="31"/>
      <c r="F30" s="34" t="s">
        <v>36</v>
      </c>
      <c r="I30" s="34" t="s">
        <v>35</v>
      </c>
      <c r="J30" s="34" t="s">
        <v>37</v>
      </c>
      <c r="L30" s="31"/>
    </row>
    <row r="31" spans="2:12" s="1" customFormat="1" ht="14.4" customHeight="1" x14ac:dyDescent="0.2">
      <c r="B31" s="31"/>
      <c r="D31" s="54" t="s">
        <v>38</v>
      </c>
      <c r="E31" s="26" t="s">
        <v>39</v>
      </c>
      <c r="F31" s="85">
        <f>ROUND((SUM(BE126:BE233)),  2)</f>
        <v>0</v>
      </c>
      <c r="I31" s="86">
        <v>0.21</v>
      </c>
      <c r="J31" s="85">
        <f>ROUND(((SUM(BE126:BE233))*I31),  2)</f>
        <v>0</v>
      </c>
      <c r="L31" s="31"/>
    </row>
    <row r="32" spans="2:12" s="1" customFormat="1" ht="14.4" customHeight="1" x14ac:dyDescent="0.2">
      <c r="B32" s="31"/>
      <c r="E32" s="26" t="s">
        <v>40</v>
      </c>
      <c r="F32" s="85">
        <f>ROUND((SUM(BF126:BF233)),  2)</f>
        <v>0</v>
      </c>
      <c r="I32" s="86">
        <v>0.15</v>
      </c>
      <c r="J32" s="85">
        <f>ROUND(((SUM(BF126:BF233))*I32),  2)</f>
        <v>0</v>
      </c>
      <c r="L32" s="31"/>
    </row>
    <row r="33" spans="2:12" s="1" customFormat="1" ht="14.4" hidden="1" customHeight="1" x14ac:dyDescent="0.2">
      <c r="B33" s="31"/>
      <c r="E33" s="26" t="s">
        <v>41</v>
      </c>
      <c r="F33" s="85">
        <f>ROUND((SUM(BG126:BG233)),  2)</f>
        <v>0</v>
      </c>
      <c r="I33" s="86">
        <v>0.21</v>
      </c>
      <c r="J33" s="85">
        <f>0</f>
        <v>0</v>
      </c>
      <c r="L33" s="31"/>
    </row>
    <row r="34" spans="2:12" s="1" customFormat="1" ht="14.4" hidden="1" customHeight="1" x14ac:dyDescent="0.2">
      <c r="B34" s="31"/>
      <c r="E34" s="26" t="s">
        <v>42</v>
      </c>
      <c r="F34" s="85">
        <f>ROUND((SUM(BH126:BH233)),  2)</f>
        <v>0</v>
      </c>
      <c r="I34" s="86">
        <v>0.15</v>
      </c>
      <c r="J34" s="85">
        <f>0</f>
        <v>0</v>
      </c>
      <c r="L34" s="31"/>
    </row>
    <row r="35" spans="2:12" s="1" customFormat="1" ht="14.4" hidden="1" customHeight="1" x14ac:dyDescent="0.2">
      <c r="B35" s="31"/>
      <c r="E35" s="26" t="s">
        <v>43</v>
      </c>
      <c r="F35" s="85">
        <f>ROUND((SUM(BI126:BI233)),  2)</f>
        <v>0</v>
      </c>
      <c r="I35" s="86">
        <v>0</v>
      </c>
      <c r="J35" s="85">
        <f>0</f>
        <v>0</v>
      </c>
      <c r="L35" s="31"/>
    </row>
    <row r="36" spans="2:12" s="1" customFormat="1" ht="7" customHeight="1" x14ac:dyDescent="0.2">
      <c r="B36" s="31"/>
      <c r="L36" s="31"/>
    </row>
    <row r="37" spans="2:12" s="1" customFormat="1" ht="25.4" customHeight="1" x14ac:dyDescent="0.2">
      <c r="B37" s="31"/>
      <c r="C37" s="87"/>
      <c r="D37" s="88" t="s">
        <v>44</v>
      </c>
      <c r="E37" s="56"/>
      <c r="F37" s="56"/>
      <c r="G37" s="89" t="s">
        <v>45</v>
      </c>
      <c r="H37" s="90" t="s">
        <v>46</v>
      </c>
      <c r="I37" s="56"/>
      <c r="J37" s="91">
        <f>SUM(J28:J35)</f>
        <v>0</v>
      </c>
      <c r="K37" s="92"/>
      <c r="L37" s="31"/>
    </row>
    <row r="38" spans="2:12" s="1" customFormat="1" ht="14.4" customHeight="1" x14ac:dyDescent="0.2">
      <c r="B38" s="31"/>
      <c r="L38" s="31"/>
    </row>
    <row r="39" spans="2:12" ht="14.4" customHeight="1" x14ac:dyDescent="0.2">
      <c r="B39" s="19"/>
      <c r="L39" s="19"/>
    </row>
    <row r="40" spans="2:12" ht="14.4" customHeight="1" x14ac:dyDescent="0.2">
      <c r="B40" s="19"/>
      <c r="L40" s="19"/>
    </row>
    <row r="41" spans="2:12" ht="14.4" customHeight="1" x14ac:dyDescent="0.2">
      <c r="B41" s="19"/>
      <c r="L41" s="19"/>
    </row>
    <row r="42" spans="2:12" ht="14.4" customHeight="1" x14ac:dyDescent="0.2">
      <c r="B42" s="19"/>
      <c r="L42" s="19"/>
    </row>
    <row r="43" spans="2:12" ht="14.4" customHeight="1" x14ac:dyDescent="0.2">
      <c r="B43" s="19"/>
      <c r="L43" s="19"/>
    </row>
    <row r="44" spans="2:12" ht="14.4" customHeight="1" x14ac:dyDescent="0.2">
      <c r="B44" s="19"/>
      <c r="L44" s="19"/>
    </row>
    <row r="45" spans="2:12" ht="14.4" customHeight="1" x14ac:dyDescent="0.2">
      <c r="B45" s="19"/>
      <c r="L45" s="19"/>
    </row>
    <row r="46" spans="2:12" ht="14.4" customHeight="1" x14ac:dyDescent="0.2">
      <c r="B46" s="19"/>
      <c r="L46" s="19"/>
    </row>
    <row r="47" spans="2:12" ht="14.4" customHeight="1" x14ac:dyDescent="0.2">
      <c r="B47" s="19"/>
      <c r="L47" s="19"/>
    </row>
    <row r="48" spans="2:12" ht="14.4" customHeight="1" x14ac:dyDescent="0.2">
      <c r="B48" s="19"/>
      <c r="L48" s="19"/>
    </row>
    <row r="49" spans="2:12" ht="14.4" customHeight="1" x14ac:dyDescent="0.2">
      <c r="B49" s="19"/>
      <c r="L49" s="19"/>
    </row>
    <row r="50" spans="2:12" s="1" customFormat="1" ht="14.4" customHeight="1" x14ac:dyDescent="0.2">
      <c r="B50" s="31"/>
      <c r="D50" s="40" t="s">
        <v>47</v>
      </c>
      <c r="E50" s="41"/>
      <c r="F50" s="41"/>
      <c r="G50" s="40" t="s">
        <v>48</v>
      </c>
      <c r="H50" s="41"/>
      <c r="I50" s="41"/>
      <c r="J50" s="41"/>
      <c r="K50" s="41"/>
      <c r="L50" s="31"/>
    </row>
    <row r="51" spans="2:12" x14ac:dyDescent="0.2">
      <c r="B51" s="19"/>
      <c r="L51" s="19"/>
    </row>
    <row r="52" spans="2:12" x14ac:dyDescent="0.2">
      <c r="B52" s="19"/>
      <c r="L52" s="19"/>
    </row>
    <row r="53" spans="2:12" x14ac:dyDescent="0.2">
      <c r="B53" s="19"/>
      <c r="L53" s="19"/>
    </row>
    <row r="54" spans="2:12" x14ac:dyDescent="0.2">
      <c r="B54" s="19"/>
      <c r="L54" s="19"/>
    </row>
    <row r="55" spans="2:12" x14ac:dyDescent="0.2">
      <c r="B55" s="19"/>
      <c r="L55" s="19"/>
    </row>
    <row r="56" spans="2:12" x14ac:dyDescent="0.2">
      <c r="B56" s="19"/>
      <c r="L56" s="19"/>
    </row>
    <row r="57" spans="2:12" x14ac:dyDescent="0.2">
      <c r="B57" s="19"/>
      <c r="L57" s="19"/>
    </row>
    <row r="58" spans="2:12" x14ac:dyDescent="0.2">
      <c r="B58" s="19"/>
      <c r="L58" s="19"/>
    </row>
    <row r="59" spans="2:12" x14ac:dyDescent="0.2">
      <c r="B59" s="19"/>
      <c r="L59" s="19"/>
    </row>
    <row r="60" spans="2:12" x14ac:dyDescent="0.2">
      <c r="B60" s="19"/>
      <c r="L60" s="19"/>
    </row>
    <row r="61" spans="2:12" s="1" customFormat="1" ht="12.5" x14ac:dyDescent="0.2">
      <c r="B61" s="31"/>
      <c r="D61" s="42" t="s">
        <v>49</v>
      </c>
      <c r="E61" s="33"/>
      <c r="F61" s="93" t="s">
        <v>50</v>
      </c>
      <c r="G61" s="42" t="s">
        <v>49</v>
      </c>
      <c r="H61" s="33"/>
      <c r="I61" s="33"/>
      <c r="J61" s="94" t="s">
        <v>50</v>
      </c>
      <c r="K61" s="33"/>
      <c r="L61" s="31"/>
    </row>
    <row r="62" spans="2:12" x14ac:dyDescent="0.2">
      <c r="B62" s="19"/>
      <c r="L62" s="19"/>
    </row>
    <row r="63" spans="2:12" x14ac:dyDescent="0.2">
      <c r="B63" s="19"/>
      <c r="L63" s="19"/>
    </row>
    <row r="64" spans="2:12" x14ac:dyDescent="0.2">
      <c r="B64" s="19"/>
      <c r="L64" s="19"/>
    </row>
    <row r="65" spans="2:12" s="1" customFormat="1" ht="13" x14ac:dyDescent="0.2">
      <c r="B65" s="31"/>
      <c r="D65" s="40" t="s">
        <v>51</v>
      </c>
      <c r="E65" s="41"/>
      <c r="F65" s="41"/>
      <c r="G65" s="40" t="s">
        <v>52</v>
      </c>
      <c r="H65" s="41"/>
      <c r="I65" s="41"/>
      <c r="J65" s="41"/>
      <c r="K65" s="41"/>
      <c r="L65" s="31"/>
    </row>
    <row r="66" spans="2:12" x14ac:dyDescent="0.2">
      <c r="B66" s="19"/>
      <c r="L66" s="19"/>
    </row>
    <row r="67" spans="2:12" x14ac:dyDescent="0.2">
      <c r="B67" s="19"/>
      <c r="L67" s="19"/>
    </row>
    <row r="68" spans="2:12" x14ac:dyDescent="0.2">
      <c r="B68" s="19"/>
      <c r="L68" s="19"/>
    </row>
    <row r="69" spans="2:12" x14ac:dyDescent="0.2">
      <c r="B69" s="19"/>
      <c r="L69" s="19"/>
    </row>
    <row r="70" spans="2:12" x14ac:dyDescent="0.2">
      <c r="B70" s="19"/>
      <c r="L70" s="19"/>
    </row>
    <row r="71" spans="2:12" x14ac:dyDescent="0.2">
      <c r="B71" s="19"/>
      <c r="L71" s="19"/>
    </row>
    <row r="72" spans="2:12" x14ac:dyDescent="0.2">
      <c r="B72" s="19"/>
      <c r="L72" s="19"/>
    </row>
    <row r="73" spans="2:12" x14ac:dyDescent="0.2">
      <c r="B73" s="19"/>
      <c r="L73" s="19"/>
    </row>
    <row r="74" spans="2:12" x14ac:dyDescent="0.2">
      <c r="B74" s="19"/>
      <c r="L74" s="19"/>
    </row>
    <row r="75" spans="2:12" x14ac:dyDescent="0.2">
      <c r="B75" s="19"/>
      <c r="L75" s="19"/>
    </row>
    <row r="76" spans="2:12" s="1" customFormat="1" ht="12.5" x14ac:dyDescent="0.2">
      <c r="B76" s="31"/>
      <c r="D76" s="42" t="s">
        <v>49</v>
      </c>
      <c r="E76" s="33"/>
      <c r="F76" s="93" t="s">
        <v>50</v>
      </c>
      <c r="G76" s="42" t="s">
        <v>49</v>
      </c>
      <c r="H76" s="33"/>
      <c r="I76" s="33"/>
      <c r="J76" s="94" t="s">
        <v>50</v>
      </c>
      <c r="K76" s="33"/>
      <c r="L76" s="31"/>
    </row>
    <row r="77" spans="2:12" s="1" customFormat="1" ht="14.4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7" customHeight="1" x14ac:dyDescent="0.2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5" customHeight="1" x14ac:dyDescent="0.2">
      <c r="B82" s="31"/>
      <c r="C82" s="20" t="s">
        <v>83</v>
      </c>
      <c r="L82" s="31"/>
    </row>
    <row r="83" spans="2:47" s="1" customFormat="1" ht="7" customHeight="1" x14ac:dyDescent="0.2">
      <c r="B83" s="31"/>
      <c r="L83" s="31"/>
    </row>
    <row r="84" spans="2:47" s="1" customFormat="1" ht="12" customHeight="1" x14ac:dyDescent="0.2">
      <c r="B84" s="31"/>
      <c r="C84" s="26" t="s">
        <v>16</v>
      </c>
      <c r="L84" s="31"/>
    </row>
    <row r="85" spans="2:47" s="1" customFormat="1" ht="16.5" customHeight="1" x14ac:dyDescent="0.2">
      <c r="B85" s="31"/>
      <c r="E85" s="192" t="str">
        <f>E7</f>
        <v>Úpravy obecního sálu Synkov - Etapa A</v>
      </c>
      <c r="F85" s="219"/>
      <c r="G85" s="219"/>
      <c r="H85" s="219"/>
      <c r="L85" s="31"/>
    </row>
    <row r="86" spans="2:47" s="1" customFormat="1" ht="7" customHeight="1" x14ac:dyDescent="0.2">
      <c r="B86" s="31"/>
      <c r="L86" s="31"/>
    </row>
    <row r="87" spans="2:47" s="1" customFormat="1" ht="12" customHeight="1" x14ac:dyDescent="0.2">
      <c r="B87" s="31"/>
      <c r="C87" s="26" t="s">
        <v>20</v>
      </c>
      <c r="F87" s="24" t="str">
        <f>F10</f>
        <v xml:space="preserve"> </v>
      </c>
      <c r="I87" s="26" t="s">
        <v>22</v>
      </c>
      <c r="J87" s="51" t="str">
        <f>IF(J10="","",J10)</f>
        <v>25. 3. 2023</v>
      </c>
      <c r="L87" s="31"/>
    </row>
    <row r="88" spans="2:47" s="1" customFormat="1" ht="7" customHeight="1" x14ac:dyDescent="0.2">
      <c r="B88" s="31"/>
      <c r="L88" s="31"/>
    </row>
    <row r="89" spans="2:47" s="1" customFormat="1" ht="15.15" customHeight="1" x14ac:dyDescent="0.2">
      <c r="B89" s="31"/>
      <c r="C89" s="26" t="s">
        <v>24</v>
      </c>
      <c r="F89" s="24" t="str">
        <f>E13</f>
        <v>Obec Synkov-Slemeno</v>
      </c>
      <c r="I89" s="26" t="s">
        <v>30</v>
      </c>
      <c r="J89" s="29" t="str">
        <f>E19</f>
        <v xml:space="preserve"> </v>
      </c>
      <c r="L89" s="31"/>
    </row>
    <row r="90" spans="2:47" s="1" customFormat="1" ht="15.15" customHeight="1" x14ac:dyDescent="0.2">
      <c r="B90" s="31"/>
      <c r="C90" s="26" t="s">
        <v>28</v>
      </c>
      <c r="F90" s="24" t="str">
        <f>IF(E16="","",E16)</f>
        <v>Vyplň údaj</v>
      </c>
      <c r="I90" s="26" t="s">
        <v>32</v>
      </c>
      <c r="J90" s="29" t="str">
        <f>E22</f>
        <v xml:space="preserve"> </v>
      </c>
      <c r="L90" s="31"/>
    </row>
    <row r="91" spans="2:47" s="1" customFormat="1" ht="10.25" customHeight="1" x14ac:dyDescent="0.2">
      <c r="B91" s="31"/>
      <c r="L91" s="31"/>
    </row>
    <row r="92" spans="2:47" s="1" customFormat="1" ht="29.25" customHeight="1" x14ac:dyDescent="0.2">
      <c r="B92" s="31"/>
      <c r="C92" s="95" t="s">
        <v>84</v>
      </c>
      <c r="D92" s="87"/>
      <c r="E92" s="87"/>
      <c r="F92" s="87"/>
      <c r="G92" s="87"/>
      <c r="H92" s="87"/>
      <c r="I92" s="87"/>
      <c r="J92" s="96" t="s">
        <v>85</v>
      </c>
      <c r="K92" s="87"/>
      <c r="L92" s="31"/>
    </row>
    <row r="93" spans="2:47" s="1" customFormat="1" ht="10.25" customHeight="1" x14ac:dyDescent="0.2">
      <c r="B93" s="31"/>
      <c r="L93" s="31"/>
    </row>
    <row r="94" spans="2:47" s="1" customFormat="1" ht="22.75" customHeight="1" x14ac:dyDescent="0.2">
      <c r="B94" s="31"/>
      <c r="C94" s="97" t="s">
        <v>86</v>
      </c>
      <c r="J94" s="65">
        <f>J126</f>
        <v>0</v>
      </c>
      <c r="L94" s="31"/>
      <c r="AU94" s="16" t="s">
        <v>87</v>
      </c>
    </row>
    <row r="95" spans="2:47" s="8" customFormat="1" ht="25" customHeight="1" x14ac:dyDescent="0.2">
      <c r="B95" s="98"/>
      <c r="D95" s="99" t="s">
        <v>88</v>
      </c>
      <c r="E95" s="100"/>
      <c r="F95" s="100"/>
      <c r="G95" s="100"/>
      <c r="H95" s="100"/>
      <c r="I95" s="100"/>
      <c r="J95" s="101">
        <f>J127</f>
        <v>0</v>
      </c>
      <c r="L95" s="98"/>
    </row>
    <row r="96" spans="2:47" s="9" customFormat="1" ht="19.899999999999999" customHeight="1" x14ac:dyDescent="0.2">
      <c r="B96" s="102"/>
      <c r="D96" s="103" t="s">
        <v>89</v>
      </c>
      <c r="E96" s="104"/>
      <c r="F96" s="104"/>
      <c r="G96" s="104"/>
      <c r="H96" s="104"/>
      <c r="I96" s="104"/>
      <c r="J96" s="105">
        <f>J128</f>
        <v>0</v>
      </c>
      <c r="L96" s="102"/>
    </row>
    <row r="97" spans="2:12" s="9" customFormat="1" ht="19.899999999999999" customHeight="1" x14ac:dyDescent="0.2">
      <c r="B97" s="102"/>
      <c r="D97" s="103" t="s">
        <v>90</v>
      </c>
      <c r="E97" s="104"/>
      <c r="F97" s="104"/>
      <c r="G97" s="104"/>
      <c r="H97" s="104"/>
      <c r="I97" s="104"/>
      <c r="J97" s="105">
        <f>J145</f>
        <v>0</v>
      </c>
      <c r="L97" s="102"/>
    </row>
    <row r="98" spans="2:12" s="9" customFormat="1" ht="19.899999999999999" customHeight="1" x14ac:dyDescent="0.2">
      <c r="B98" s="102"/>
      <c r="D98" s="103" t="s">
        <v>91</v>
      </c>
      <c r="E98" s="104"/>
      <c r="F98" s="104"/>
      <c r="G98" s="104"/>
      <c r="H98" s="104"/>
      <c r="I98" s="104"/>
      <c r="J98" s="105">
        <f>J154</f>
        <v>0</v>
      </c>
      <c r="L98" s="102"/>
    </row>
    <row r="99" spans="2:12" s="9" customFormat="1" ht="19.899999999999999" customHeight="1" x14ac:dyDescent="0.2">
      <c r="B99" s="102"/>
      <c r="D99" s="103" t="s">
        <v>92</v>
      </c>
      <c r="E99" s="104"/>
      <c r="F99" s="104"/>
      <c r="G99" s="104"/>
      <c r="H99" s="104"/>
      <c r="I99" s="104"/>
      <c r="J99" s="105">
        <f>J160</f>
        <v>0</v>
      </c>
      <c r="L99" s="102"/>
    </row>
    <row r="100" spans="2:12" s="8" customFormat="1" ht="25" customHeight="1" x14ac:dyDescent="0.2">
      <c r="B100" s="98"/>
      <c r="D100" s="99" t="s">
        <v>93</v>
      </c>
      <c r="E100" s="100"/>
      <c r="F100" s="100"/>
      <c r="G100" s="100"/>
      <c r="H100" s="100"/>
      <c r="I100" s="100"/>
      <c r="J100" s="101">
        <f>J162</f>
        <v>0</v>
      </c>
      <c r="L100" s="98"/>
    </row>
    <row r="101" spans="2:12" s="9" customFormat="1" ht="19.899999999999999" customHeight="1" x14ac:dyDescent="0.2">
      <c r="B101" s="102"/>
      <c r="D101" s="103" t="s">
        <v>94</v>
      </c>
      <c r="E101" s="104"/>
      <c r="F101" s="104"/>
      <c r="G101" s="104"/>
      <c r="H101" s="104"/>
      <c r="I101" s="104"/>
      <c r="J101" s="105">
        <f>J163</f>
        <v>0</v>
      </c>
      <c r="L101" s="102"/>
    </row>
    <row r="102" spans="2:12" s="9" customFormat="1" ht="19.899999999999999" customHeight="1" x14ac:dyDescent="0.2">
      <c r="B102" s="102"/>
      <c r="D102" s="103" t="s">
        <v>95</v>
      </c>
      <c r="E102" s="104"/>
      <c r="F102" s="104"/>
      <c r="G102" s="104"/>
      <c r="H102" s="104"/>
      <c r="I102" s="104"/>
      <c r="J102" s="105">
        <f>J165</f>
        <v>0</v>
      </c>
      <c r="L102" s="102"/>
    </row>
    <row r="103" spans="2:12" s="9" customFormat="1" ht="19.899999999999999" customHeight="1" x14ac:dyDescent="0.2">
      <c r="B103" s="102"/>
      <c r="D103" s="103" t="s">
        <v>96</v>
      </c>
      <c r="E103" s="104"/>
      <c r="F103" s="104"/>
      <c r="G103" s="104"/>
      <c r="H103" s="104"/>
      <c r="I103" s="104"/>
      <c r="J103" s="105">
        <f>J176</f>
        <v>0</v>
      </c>
      <c r="L103" s="102"/>
    </row>
    <row r="104" spans="2:12" s="9" customFormat="1" ht="19.899999999999999" customHeight="1" x14ac:dyDescent="0.2">
      <c r="B104" s="102"/>
      <c r="D104" s="103" t="s">
        <v>97</v>
      </c>
      <c r="E104" s="104"/>
      <c r="F104" s="104"/>
      <c r="G104" s="104"/>
      <c r="H104" s="104"/>
      <c r="I104" s="104"/>
      <c r="J104" s="105">
        <f>J179</f>
        <v>0</v>
      </c>
      <c r="L104" s="102"/>
    </row>
    <row r="105" spans="2:12" s="9" customFormat="1" ht="19.899999999999999" customHeight="1" x14ac:dyDescent="0.2">
      <c r="B105" s="102"/>
      <c r="D105" s="103" t="s">
        <v>98</v>
      </c>
      <c r="E105" s="104"/>
      <c r="F105" s="104"/>
      <c r="G105" s="104"/>
      <c r="H105" s="104"/>
      <c r="I105" s="104"/>
      <c r="J105" s="105">
        <f>J191</f>
        <v>0</v>
      </c>
      <c r="L105" s="102"/>
    </row>
    <row r="106" spans="2:12" s="9" customFormat="1" ht="19.899999999999999" customHeight="1" x14ac:dyDescent="0.2">
      <c r="B106" s="102"/>
      <c r="D106" s="103" t="s">
        <v>99</v>
      </c>
      <c r="E106" s="104"/>
      <c r="F106" s="104"/>
      <c r="G106" s="104"/>
      <c r="H106" s="104"/>
      <c r="I106" s="104"/>
      <c r="J106" s="105">
        <f>J218</f>
        <v>0</v>
      </c>
      <c r="L106" s="102"/>
    </row>
    <row r="107" spans="2:12" s="8" customFormat="1" ht="25" customHeight="1" x14ac:dyDescent="0.2">
      <c r="B107" s="98"/>
      <c r="D107" s="99" t="s">
        <v>100</v>
      </c>
      <c r="E107" s="100"/>
      <c r="F107" s="100"/>
      <c r="G107" s="100"/>
      <c r="H107" s="100"/>
      <c r="I107" s="100"/>
      <c r="J107" s="101">
        <f>J231</f>
        <v>0</v>
      </c>
      <c r="L107" s="98"/>
    </row>
    <row r="108" spans="2:12" s="9" customFormat="1" ht="19.899999999999999" customHeight="1" x14ac:dyDescent="0.2">
      <c r="B108" s="102"/>
      <c r="D108" s="103" t="s">
        <v>101</v>
      </c>
      <c r="E108" s="104"/>
      <c r="F108" s="104"/>
      <c r="G108" s="104"/>
      <c r="H108" s="104"/>
      <c r="I108" s="104"/>
      <c r="J108" s="105">
        <f>J232</f>
        <v>0</v>
      </c>
      <c r="L108" s="102"/>
    </row>
    <row r="109" spans="2:12" s="1" customFormat="1" ht="21.75" customHeight="1" x14ac:dyDescent="0.2">
      <c r="B109" s="31"/>
      <c r="L109" s="31"/>
    </row>
    <row r="110" spans="2:12" s="1" customFormat="1" ht="7" customHeight="1" x14ac:dyDescent="0.2">
      <c r="B110" s="43"/>
      <c r="C110" s="44"/>
      <c r="D110" s="44"/>
      <c r="E110" s="44"/>
      <c r="F110" s="44"/>
      <c r="G110" s="44"/>
      <c r="H110" s="44"/>
      <c r="I110" s="44"/>
      <c r="J110" s="44"/>
      <c r="K110" s="44"/>
      <c r="L110" s="31"/>
    </row>
    <row r="114" spans="2:63" s="1" customFormat="1" ht="7" customHeight="1" x14ac:dyDescent="0.2">
      <c r="B114" s="45"/>
      <c r="C114" s="46"/>
      <c r="D114" s="46"/>
      <c r="E114" s="46"/>
      <c r="F114" s="46"/>
      <c r="G114" s="46"/>
      <c r="H114" s="46"/>
      <c r="I114" s="46"/>
      <c r="J114" s="46"/>
      <c r="K114" s="46"/>
      <c r="L114" s="31"/>
    </row>
    <row r="115" spans="2:63" s="1" customFormat="1" ht="25" customHeight="1" x14ac:dyDescent="0.2">
      <c r="B115" s="31"/>
      <c r="C115" s="20" t="s">
        <v>102</v>
      </c>
      <c r="L115" s="31"/>
    </row>
    <row r="116" spans="2:63" s="1" customFormat="1" ht="7" customHeight="1" x14ac:dyDescent="0.2">
      <c r="B116" s="31"/>
      <c r="L116" s="31"/>
    </row>
    <row r="117" spans="2:63" s="1" customFormat="1" ht="12" customHeight="1" x14ac:dyDescent="0.2">
      <c r="B117" s="31"/>
      <c r="C117" s="26" t="s">
        <v>16</v>
      </c>
      <c r="L117" s="31"/>
    </row>
    <row r="118" spans="2:63" s="1" customFormat="1" ht="16.5" customHeight="1" x14ac:dyDescent="0.2">
      <c r="B118" s="31"/>
      <c r="E118" s="192" t="str">
        <f>E7</f>
        <v>Úpravy obecního sálu Synkov - Etapa A</v>
      </c>
      <c r="F118" s="219"/>
      <c r="G118" s="219"/>
      <c r="H118" s="219"/>
      <c r="L118" s="31"/>
    </row>
    <row r="119" spans="2:63" s="1" customFormat="1" ht="7" customHeight="1" x14ac:dyDescent="0.2">
      <c r="B119" s="31"/>
      <c r="L119" s="31"/>
    </row>
    <row r="120" spans="2:63" s="1" customFormat="1" ht="12" customHeight="1" x14ac:dyDescent="0.2">
      <c r="B120" s="31"/>
      <c r="C120" s="26" t="s">
        <v>20</v>
      </c>
      <c r="F120" s="24" t="str">
        <f>F10</f>
        <v xml:space="preserve"> </v>
      </c>
      <c r="I120" s="26" t="s">
        <v>22</v>
      </c>
      <c r="J120" s="51" t="str">
        <f>IF(J10="","",J10)</f>
        <v>25. 3. 2023</v>
      </c>
      <c r="L120" s="31"/>
    </row>
    <row r="121" spans="2:63" s="1" customFormat="1" ht="7" customHeight="1" x14ac:dyDescent="0.2">
      <c r="B121" s="31"/>
      <c r="L121" s="31"/>
    </row>
    <row r="122" spans="2:63" s="1" customFormat="1" ht="15.15" customHeight="1" x14ac:dyDescent="0.2">
      <c r="B122" s="31"/>
      <c r="C122" s="26" t="s">
        <v>24</v>
      </c>
      <c r="F122" s="24" t="str">
        <f>E13</f>
        <v>Obec Synkov-Slemeno</v>
      </c>
      <c r="I122" s="26" t="s">
        <v>30</v>
      </c>
      <c r="J122" s="29" t="str">
        <f>E19</f>
        <v xml:space="preserve"> </v>
      </c>
      <c r="L122" s="31"/>
    </row>
    <row r="123" spans="2:63" s="1" customFormat="1" ht="15.15" customHeight="1" x14ac:dyDescent="0.2">
      <c r="B123" s="31"/>
      <c r="C123" s="26" t="s">
        <v>28</v>
      </c>
      <c r="F123" s="24" t="str">
        <f>IF(E16="","",E16)</f>
        <v>Vyplň údaj</v>
      </c>
      <c r="I123" s="26" t="s">
        <v>32</v>
      </c>
      <c r="J123" s="29" t="str">
        <f>E22</f>
        <v xml:space="preserve"> </v>
      </c>
      <c r="L123" s="31"/>
    </row>
    <row r="124" spans="2:63" s="1" customFormat="1" ht="10.25" customHeight="1" x14ac:dyDescent="0.2">
      <c r="B124" s="31"/>
      <c r="L124" s="31"/>
    </row>
    <row r="125" spans="2:63" s="10" customFormat="1" ht="29.25" customHeight="1" x14ac:dyDescent="0.2">
      <c r="B125" s="106"/>
      <c r="C125" s="107" t="s">
        <v>103</v>
      </c>
      <c r="D125" s="108" t="s">
        <v>59</v>
      </c>
      <c r="E125" s="108" t="s">
        <v>55</v>
      </c>
      <c r="F125" s="108" t="s">
        <v>56</v>
      </c>
      <c r="G125" s="108" t="s">
        <v>104</v>
      </c>
      <c r="H125" s="108" t="s">
        <v>105</v>
      </c>
      <c r="I125" s="108" t="s">
        <v>106</v>
      </c>
      <c r="J125" s="109" t="s">
        <v>85</v>
      </c>
      <c r="K125" s="110" t="s">
        <v>107</v>
      </c>
      <c r="L125" s="106"/>
      <c r="M125" s="58" t="s">
        <v>1</v>
      </c>
      <c r="N125" s="59" t="s">
        <v>38</v>
      </c>
      <c r="O125" s="59" t="s">
        <v>108</v>
      </c>
      <c r="P125" s="59" t="s">
        <v>109</v>
      </c>
      <c r="Q125" s="59" t="s">
        <v>110</v>
      </c>
      <c r="R125" s="59" t="s">
        <v>111</v>
      </c>
      <c r="S125" s="59" t="s">
        <v>112</v>
      </c>
      <c r="T125" s="60" t="s">
        <v>113</v>
      </c>
    </row>
    <row r="126" spans="2:63" s="1" customFormat="1" ht="22.75" customHeight="1" x14ac:dyDescent="0.35">
      <c r="B126" s="31"/>
      <c r="C126" s="63" t="s">
        <v>114</v>
      </c>
      <c r="J126" s="111">
        <f>BK126</f>
        <v>0</v>
      </c>
      <c r="L126" s="31"/>
      <c r="M126" s="61"/>
      <c r="N126" s="52"/>
      <c r="O126" s="52"/>
      <c r="P126" s="112">
        <f>P127+P162+P231</f>
        <v>0</v>
      </c>
      <c r="Q126" s="52"/>
      <c r="R126" s="112">
        <f>R127+R162+R231</f>
        <v>3.2002709600000001</v>
      </c>
      <c r="S126" s="52"/>
      <c r="T126" s="113">
        <f>T127+T162+T231</f>
        <v>0.56100289999999997</v>
      </c>
      <c r="AT126" s="16" t="s">
        <v>73</v>
      </c>
      <c r="AU126" s="16" t="s">
        <v>87</v>
      </c>
      <c r="BK126" s="114">
        <f>BK127+BK162+BK231</f>
        <v>0</v>
      </c>
    </row>
    <row r="127" spans="2:63" s="11" customFormat="1" ht="25.9" customHeight="1" x14ac:dyDescent="0.35">
      <c r="B127" s="115"/>
      <c r="D127" s="116" t="s">
        <v>73</v>
      </c>
      <c r="E127" s="117" t="s">
        <v>115</v>
      </c>
      <c r="F127" s="117" t="s">
        <v>116</v>
      </c>
      <c r="I127" s="118"/>
      <c r="J127" s="119">
        <f>BK127</f>
        <v>0</v>
      </c>
      <c r="L127" s="115"/>
      <c r="M127" s="120"/>
      <c r="P127" s="121">
        <f>P128+P145+P154+P160</f>
        <v>0</v>
      </c>
      <c r="R127" s="121">
        <f>R128+R145+R154+R160</f>
        <v>1.2757547599999999</v>
      </c>
      <c r="T127" s="122">
        <f>T128+T145+T154+T160</f>
        <v>0</v>
      </c>
      <c r="AR127" s="116" t="s">
        <v>79</v>
      </c>
      <c r="AT127" s="123" t="s">
        <v>73</v>
      </c>
      <c r="AU127" s="123" t="s">
        <v>74</v>
      </c>
      <c r="AY127" s="116" t="s">
        <v>117</v>
      </c>
      <c r="BK127" s="124">
        <f>BK128+BK145+BK154+BK160</f>
        <v>0</v>
      </c>
    </row>
    <row r="128" spans="2:63" s="11" customFormat="1" ht="22.75" customHeight="1" x14ac:dyDescent="0.25">
      <c r="B128" s="115"/>
      <c r="D128" s="116" t="s">
        <v>73</v>
      </c>
      <c r="E128" s="125" t="s">
        <v>118</v>
      </c>
      <c r="F128" s="125" t="s">
        <v>119</v>
      </c>
      <c r="I128" s="118"/>
      <c r="J128" s="126">
        <f>BK128</f>
        <v>0</v>
      </c>
      <c r="L128" s="115"/>
      <c r="M128" s="120"/>
      <c r="P128" s="121">
        <f>SUM(P129:P144)</f>
        <v>0</v>
      </c>
      <c r="R128" s="121">
        <f>SUM(R129:R144)</f>
        <v>1.26042576</v>
      </c>
      <c r="T128" s="122">
        <f>SUM(T129:T144)</f>
        <v>0</v>
      </c>
      <c r="AR128" s="116" t="s">
        <v>79</v>
      </c>
      <c r="AT128" s="123" t="s">
        <v>73</v>
      </c>
      <c r="AU128" s="123" t="s">
        <v>79</v>
      </c>
      <c r="AY128" s="116" t="s">
        <v>117</v>
      </c>
      <c r="BK128" s="124">
        <f>SUM(BK129:BK144)</f>
        <v>0</v>
      </c>
    </row>
    <row r="129" spans="2:65" s="1" customFormat="1" ht="24.15" customHeight="1" x14ac:dyDescent="0.2">
      <c r="B129" s="127"/>
      <c r="C129" s="128" t="s">
        <v>79</v>
      </c>
      <c r="D129" s="128" t="s">
        <v>120</v>
      </c>
      <c r="E129" s="129" t="s">
        <v>121</v>
      </c>
      <c r="F129" s="130" t="s">
        <v>122</v>
      </c>
      <c r="G129" s="131" t="s">
        <v>123</v>
      </c>
      <c r="H129" s="132">
        <v>98.164000000000001</v>
      </c>
      <c r="I129" s="133"/>
      <c r="J129" s="134">
        <f>ROUND(I129*H129,2)</f>
        <v>0</v>
      </c>
      <c r="K129" s="135"/>
      <c r="L129" s="31"/>
      <c r="M129" s="136" t="s">
        <v>1</v>
      </c>
      <c r="N129" s="137" t="s">
        <v>39</v>
      </c>
      <c r="P129" s="138">
        <f>O129*H129</f>
        <v>0</v>
      </c>
      <c r="Q129" s="138">
        <v>2.5999999999999998E-4</v>
      </c>
      <c r="R129" s="138">
        <f>Q129*H129</f>
        <v>2.5522639999999999E-2</v>
      </c>
      <c r="S129" s="138">
        <v>0</v>
      </c>
      <c r="T129" s="139">
        <f>S129*H129</f>
        <v>0</v>
      </c>
      <c r="AR129" s="140" t="s">
        <v>124</v>
      </c>
      <c r="AT129" s="140" t="s">
        <v>120</v>
      </c>
      <c r="AU129" s="140" t="s">
        <v>81</v>
      </c>
      <c r="AY129" s="16" t="s">
        <v>117</v>
      </c>
      <c r="BE129" s="141">
        <f>IF(N129="základní",J129,0)</f>
        <v>0</v>
      </c>
      <c r="BF129" s="141">
        <f>IF(N129="snížená",J129,0)</f>
        <v>0</v>
      </c>
      <c r="BG129" s="141">
        <f>IF(N129="zákl. přenesená",J129,0)</f>
        <v>0</v>
      </c>
      <c r="BH129" s="141">
        <f>IF(N129="sníž. přenesená",J129,0)</f>
        <v>0</v>
      </c>
      <c r="BI129" s="141">
        <f>IF(N129="nulová",J129,0)</f>
        <v>0</v>
      </c>
      <c r="BJ129" s="16" t="s">
        <v>79</v>
      </c>
      <c r="BK129" s="141">
        <f>ROUND(I129*H129,2)</f>
        <v>0</v>
      </c>
      <c r="BL129" s="16" t="s">
        <v>124</v>
      </c>
      <c r="BM129" s="140" t="s">
        <v>125</v>
      </c>
    </row>
    <row r="130" spans="2:65" s="1" customFormat="1" ht="24.15" customHeight="1" x14ac:dyDescent="0.2">
      <c r="B130" s="127"/>
      <c r="C130" s="128" t="s">
        <v>81</v>
      </c>
      <c r="D130" s="128" t="s">
        <v>120</v>
      </c>
      <c r="E130" s="129" t="s">
        <v>126</v>
      </c>
      <c r="F130" s="130" t="s">
        <v>127</v>
      </c>
      <c r="G130" s="131" t="s">
        <v>123</v>
      </c>
      <c r="H130" s="132">
        <v>98.164000000000001</v>
      </c>
      <c r="I130" s="133"/>
      <c r="J130" s="134">
        <f>ROUND(I130*H130,2)</f>
        <v>0</v>
      </c>
      <c r="K130" s="135"/>
      <c r="L130" s="31"/>
      <c r="M130" s="136" t="s">
        <v>1</v>
      </c>
      <c r="N130" s="137" t="s">
        <v>39</v>
      </c>
      <c r="P130" s="138">
        <f>O130*H130</f>
        <v>0</v>
      </c>
      <c r="Q130" s="138">
        <v>4.3800000000000002E-3</v>
      </c>
      <c r="R130" s="138">
        <f>Q130*H130</f>
        <v>0.42995832</v>
      </c>
      <c r="S130" s="138">
        <v>0</v>
      </c>
      <c r="T130" s="139">
        <f>S130*H130</f>
        <v>0</v>
      </c>
      <c r="AR130" s="140" t="s">
        <v>124</v>
      </c>
      <c r="AT130" s="140" t="s">
        <v>120</v>
      </c>
      <c r="AU130" s="140" t="s">
        <v>81</v>
      </c>
      <c r="AY130" s="16" t="s">
        <v>117</v>
      </c>
      <c r="BE130" s="141">
        <f>IF(N130="základní",J130,0)</f>
        <v>0</v>
      </c>
      <c r="BF130" s="141">
        <f>IF(N130="snížená",J130,0)</f>
        <v>0</v>
      </c>
      <c r="BG130" s="141">
        <f>IF(N130="zákl. přenesená",J130,0)</f>
        <v>0</v>
      </c>
      <c r="BH130" s="141">
        <f>IF(N130="sníž. přenesená",J130,0)</f>
        <v>0</v>
      </c>
      <c r="BI130" s="141">
        <f>IF(N130="nulová",J130,0)</f>
        <v>0</v>
      </c>
      <c r="BJ130" s="16" t="s">
        <v>79</v>
      </c>
      <c r="BK130" s="141">
        <f>ROUND(I130*H130,2)</f>
        <v>0</v>
      </c>
      <c r="BL130" s="16" t="s">
        <v>124</v>
      </c>
      <c r="BM130" s="140" t="s">
        <v>128</v>
      </c>
    </row>
    <row r="131" spans="2:65" s="12" customFormat="1" x14ac:dyDescent="0.2">
      <c r="B131" s="142"/>
      <c r="D131" s="143" t="s">
        <v>129</v>
      </c>
      <c r="E131" s="144" t="s">
        <v>1</v>
      </c>
      <c r="F131" s="145" t="s">
        <v>130</v>
      </c>
      <c r="H131" s="146">
        <v>111.87</v>
      </c>
      <c r="I131" s="147"/>
      <c r="L131" s="142"/>
      <c r="M131" s="148"/>
      <c r="T131" s="149"/>
      <c r="AT131" s="144" t="s">
        <v>129</v>
      </c>
      <c r="AU131" s="144" t="s">
        <v>81</v>
      </c>
      <c r="AV131" s="12" t="s">
        <v>81</v>
      </c>
      <c r="AW131" s="12" t="s">
        <v>31</v>
      </c>
      <c r="AX131" s="12" t="s">
        <v>74</v>
      </c>
      <c r="AY131" s="144" t="s">
        <v>117</v>
      </c>
    </row>
    <row r="132" spans="2:65" s="12" customFormat="1" x14ac:dyDescent="0.2">
      <c r="B132" s="142"/>
      <c r="D132" s="143" t="s">
        <v>129</v>
      </c>
      <c r="E132" s="144" t="s">
        <v>1</v>
      </c>
      <c r="F132" s="145" t="s">
        <v>131</v>
      </c>
      <c r="H132" s="146">
        <v>-12.24</v>
      </c>
      <c r="I132" s="147"/>
      <c r="L132" s="142"/>
      <c r="M132" s="148"/>
      <c r="T132" s="149"/>
      <c r="AT132" s="144" t="s">
        <v>129</v>
      </c>
      <c r="AU132" s="144" t="s">
        <v>81</v>
      </c>
      <c r="AV132" s="12" t="s">
        <v>81</v>
      </c>
      <c r="AW132" s="12" t="s">
        <v>31</v>
      </c>
      <c r="AX132" s="12" t="s">
        <v>74</v>
      </c>
      <c r="AY132" s="144" t="s">
        <v>117</v>
      </c>
    </row>
    <row r="133" spans="2:65" s="12" customFormat="1" x14ac:dyDescent="0.2">
      <c r="B133" s="142"/>
      <c r="D133" s="143" t="s">
        <v>129</v>
      </c>
      <c r="E133" s="144" t="s">
        <v>1</v>
      </c>
      <c r="F133" s="145" t="s">
        <v>132</v>
      </c>
      <c r="H133" s="146">
        <v>-1.466</v>
      </c>
      <c r="I133" s="147"/>
      <c r="L133" s="142"/>
      <c r="M133" s="148"/>
      <c r="T133" s="149"/>
      <c r="AT133" s="144" t="s">
        <v>129</v>
      </c>
      <c r="AU133" s="144" t="s">
        <v>81</v>
      </c>
      <c r="AV133" s="12" t="s">
        <v>81</v>
      </c>
      <c r="AW133" s="12" t="s">
        <v>31</v>
      </c>
      <c r="AX133" s="12" t="s">
        <v>74</v>
      </c>
      <c r="AY133" s="144" t="s">
        <v>117</v>
      </c>
    </row>
    <row r="134" spans="2:65" s="13" customFormat="1" x14ac:dyDescent="0.2">
      <c r="B134" s="150"/>
      <c r="D134" s="143" t="s">
        <v>129</v>
      </c>
      <c r="E134" s="151" t="s">
        <v>1</v>
      </c>
      <c r="F134" s="152" t="s">
        <v>133</v>
      </c>
      <c r="H134" s="153">
        <v>98.164000000000016</v>
      </c>
      <c r="I134" s="154"/>
      <c r="L134" s="150"/>
      <c r="M134" s="155"/>
      <c r="T134" s="156"/>
      <c r="AT134" s="151" t="s">
        <v>129</v>
      </c>
      <c r="AU134" s="151" t="s">
        <v>81</v>
      </c>
      <c r="AV134" s="13" t="s">
        <v>124</v>
      </c>
      <c r="AW134" s="13" t="s">
        <v>31</v>
      </c>
      <c r="AX134" s="13" t="s">
        <v>79</v>
      </c>
      <c r="AY134" s="151" t="s">
        <v>117</v>
      </c>
    </row>
    <row r="135" spans="2:65" s="1" customFormat="1" ht="24.15" customHeight="1" x14ac:dyDescent="0.2">
      <c r="B135" s="127"/>
      <c r="C135" s="128" t="s">
        <v>134</v>
      </c>
      <c r="D135" s="128" t="s">
        <v>120</v>
      </c>
      <c r="E135" s="129" t="s">
        <v>135</v>
      </c>
      <c r="F135" s="130" t="s">
        <v>136</v>
      </c>
      <c r="G135" s="131" t="s">
        <v>123</v>
      </c>
      <c r="H135" s="132">
        <v>98.164000000000001</v>
      </c>
      <c r="I135" s="133"/>
      <c r="J135" s="134">
        <f>ROUND(I135*H135,2)</f>
        <v>0</v>
      </c>
      <c r="K135" s="135"/>
      <c r="L135" s="31"/>
      <c r="M135" s="136" t="s">
        <v>1</v>
      </c>
      <c r="N135" s="137" t="s">
        <v>39</v>
      </c>
      <c r="P135" s="138">
        <f>O135*H135</f>
        <v>0</v>
      </c>
      <c r="Q135" s="138">
        <v>3.0000000000000001E-3</v>
      </c>
      <c r="R135" s="138">
        <f>Q135*H135</f>
        <v>0.29449200000000003</v>
      </c>
      <c r="S135" s="138">
        <v>0</v>
      </c>
      <c r="T135" s="139">
        <f>S135*H135</f>
        <v>0</v>
      </c>
      <c r="AR135" s="140" t="s">
        <v>124</v>
      </c>
      <c r="AT135" s="140" t="s">
        <v>120</v>
      </c>
      <c r="AU135" s="140" t="s">
        <v>81</v>
      </c>
      <c r="AY135" s="16" t="s">
        <v>117</v>
      </c>
      <c r="BE135" s="141">
        <f>IF(N135="základní",J135,0)</f>
        <v>0</v>
      </c>
      <c r="BF135" s="141">
        <f>IF(N135="snížená",J135,0)</f>
        <v>0</v>
      </c>
      <c r="BG135" s="141">
        <f>IF(N135="zákl. přenesená",J135,0)</f>
        <v>0</v>
      </c>
      <c r="BH135" s="141">
        <f>IF(N135="sníž. přenesená",J135,0)</f>
        <v>0</v>
      </c>
      <c r="BI135" s="141">
        <f>IF(N135="nulová",J135,0)</f>
        <v>0</v>
      </c>
      <c r="BJ135" s="16" t="s">
        <v>79</v>
      </c>
      <c r="BK135" s="141">
        <f>ROUND(I135*H135,2)</f>
        <v>0</v>
      </c>
      <c r="BL135" s="16" t="s">
        <v>124</v>
      </c>
      <c r="BM135" s="140" t="s">
        <v>137</v>
      </c>
    </row>
    <row r="136" spans="2:65" s="1" customFormat="1" ht="24.15" customHeight="1" x14ac:dyDescent="0.2">
      <c r="B136" s="127"/>
      <c r="C136" s="128" t="s">
        <v>124</v>
      </c>
      <c r="D136" s="128" t="s">
        <v>120</v>
      </c>
      <c r="E136" s="129" t="s">
        <v>138</v>
      </c>
      <c r="F136" s="130" t="s">
        <v>139</v>
      </c>
      <c r="G136" s="131" t="s">
        <v>123</v>
      </c>
      <c r="H136" s="132">
        <v>98.164000000000001</v>
      </c>
      <c r="I136" s="133"/>
      <c r="J136" s="134">
        <f>ROUND(I136*H136,2)</f>
        <v>0</v>
      </c>
      <c r="K136" s="135"/>
      <c r="L136" s="31"/>
      <c r="M136" s="136" t="s">
        <v>1</v>
      </c>
      <c r="N136" s="137" t="s">
        <v>39</v>
      </c>
      <c r="P136" s="138">
        <f>O136*H136</f>
        <v>0</v>
      </c>
      <c r="Q136" s="138">
        <v>5.1999999999999998E-3</v>
      </c>
      <c r="R136" s="138">
        <f>Q136*H136</f>
        <v>0.51045279999999993</v>
      </c>
      <c r="S136" s="138">
        <v>0</v>
      </c>
      <c r="T136" s="139">
        <f>S136*H136</f>
        <v>0</v>
      </c>
      <c r="AR136" s="140" t="s">
        <v>124</v>
      </c>
      <c r="AT136" s="140" t="s">
        <v>120</v>
      </c>
      <c r="AU136" s="140" t="s">
        <v>81</v>
      </c>
      <c r="AY136" s="16" t="s">
        <v>117</v>
      </c>
      <c r="BE136" s="141">
        <f>IF(N136="základní",J136,0)</f>
        <v>0</v>
      </c>
      <c r="BF136" s="141">
        <f>IF(N136="snížená",J136,0)</f>
        <v>0</v>
      </c>
      <c r="BG136" s="141">
        <f>IF(N136="zákl. přenesená",J136,0)</f>
        <v>0</v>
      </c>
      <c r="BH136" s="141">
        <f>IF(N136="sníž. přenesená",J136,0)</f>
        <v>0</v>
      </c>
      <c r="BI136" s="141">
        <f>IF(N136="nulová",J136,0)</f>
        <v>0</v>
      </c>
      <c r="BJ136" s="16" t="s">
        <v>79</v>
      </c>
      <c r="BK136" s="141">
        <f>ROUND(I136*H136,2)</f>
        <v>0</v>
      </c>
      <c r="BL136" s="16" t="s">
        <v>124</v>
      </c>
      <c r="BM136" s="140" t="s">
        <v>140</v>
      </c>
    </row>
    <row r="137" spans="2:65" s="14" customFormat="1" x14ac:dyDescent="0.2">
      <c r="B137" s="157"/>
      <c r="D137" s="143" t="s">
        <v>129</v>
      </c>
      <c r="E137" s="158" t="s">
        <v>1</v>
      </c>
      <c r="F137" s="159" t="s">
        <v>141</v>
      </c>
      <c r="H137" s="158" t="s">
        <v>1</v>
      </c>
      <c r="I137" s="160"/>
      <c r="L137" s="157"/>
      <c r="M137" s="161"/>
      <c r="T137" s="162"/>
      <c r="AT137" s="158" t="s">
        <v>129</v>
      </c>
      <c r="AU137" s="158" t="s">
        <v>81</v>
      </c>
      <c r="AV137" s="14" t="s">
        <v>79</v>
      </c>
      <c r="AW137" s="14" t="s">
        <v>31</v>
      </c>
      <c r="AX137" s="14" t="s">
        <v>74</v>
      </c>
      <c r="AY137" s="158" t="s">
        <v>117</v>
      </c>
    </row>
    <row r="138" spans="2:65" s="12" customFormat="1" x14ac:dyDescent="0.2">
      <c r="B138" s="142"/>
      <c r="D138" s="143" t="s">
        <v>129</v>
      </c>
      <c r="E138" s="144" t="s">
        <v>1</v>
      </c>
      <c r="F138" s="145" t="s">
        <v>142</v>
      </c>
      <c r="H138" s="146">
        <v>98.164000000000001</v>
      </c>
      <c r="I138" s="147"/>
      <c r="L138" s="142"/>
      <c r="M138" s="148"/>
      <c r="T138" s="149"/>
      <c r="AT138" s="144" t="s">
        <v>129</v>
      </c>
      <c r="AU138" s="144" t="s">
        <v>81</v>
      </c>
      <c r="AV138" s="12" t="s">
        <v>81</v>
      </c>
      <c r="AW138" s="12" t="s">
        <v>31</v>
      </c>
      <c r="AX138" s="12" t="s">
        <v>79</v>
      </c>
      <c r="AY138" s="144" t="s">
        <v>117</v>
      </c>
    </row>
    <row r="139" spans="2:65" s="1" customFormat="1" ht="24.15" customHeight="1" x14ac:dyDescent="0.2">
      <c r="B139" s="127"/>
      <c r="C139" s="128" t="s">
        <v>143</v>
      </c>
      <c r="D139" s="128" t="s">
        <v>120</v>
      </c>
      <c r="E139" s="129" t="s">
        <v>144</v>
      </c>
      <c r="F139" s="130" t="s">
        <v>145</v>
      </c>
      <c r="G139" s="131" t="s">
        <v>123</v>
      </c>
      <c r="H139" s="132">
        <v>20.844000000000001</v>
      </c>
      <c r="I139" s="133"/>
      <c r="J139" s="134">
        <f>ROUND(I139*H139,2)</f>
        <v>0</v>
      </c>
      <c r="K139" s="135"/>
      <c r="L139" s="31"/>
      <c r="M139" s="136" t="s">
        <v>1</v>
      </c>
      <c r="N139" s="137" t="s">
        <v>39</v>
      </c>
      <c r="P139" s="138">
        <f>O139*H139</f>
        <v>0</v>
      </c>
      <c r="Q139" s="138">
        <v>0</v>
      </c>
      <c r="R139" s="138">
        <f>Q139*H139</f>
        <v>0</v>
      </c>
      <c r="S139" s="138">
        <v>0</v>
      </c>
      <c r="T139" s="139">
        <f>S139*H139</f>
        <v>0</v>
      </c>
      <c r="AR139" s="140" t="s">
        <v>124</v>
      </c>
      <c r="AT139" s="140" t="s">
        <v>120</v>
      </c>
      <c r="AU139" s="140" t="s">
        <v>81</v>
      </c>
      <c r="AY139" s="16" t="s">
        <v>117</v>
      </c>
      <c r="BE139" s="141">
        <f>IF(N139="základní",J139,0)</f>
        <v>0</v>
      </c>
      <c r="BF139" s="141">
        <f>IF(N139="snížená",J139,0)</f>
        <v>0</v>
      </c>
      <c r="BG139" s="141">
        <f>IF(N139="zákl. přenesená",J139,0)</f>
        <v>0</v>
      </c>
      <c r="BH139" s="141">
        <f>IF(N139="sníž. přenesená",J139,0)</f>
        <v>0</v>
      </c>
      <c r="BI139" s="141">
        <f>IF(N139="nulová",J139,0)</f>
        <v>0</v>
      </c>
      <c r="BJ139" s="16" t="s">
        <v>79</v>
      </c>
      <c r="BK139" s="141">
        <f>ROUND(I139*H139,2)</f>
        <v>0</v>
      </c>
      <c r="BL139" s="16" t="s">
        <v>124</v>
      </c>
      <c r="BM139" s="140" t="s">
        <v>146</v>
      </c>
    </row>
    <row r="140" spans="2:65" s="14" customFormat="1" x14ac:dyDescent="0.2">
      <c r="B140" s="157"/>
      <c r="D140" s="143" t="s">
        <v>129</v>
      </c>
      <c r="E140" s="158" t="s">
        <v>1</v>
      </c>
      <c r="F140" s="159" t="s">
        <v>147</v>
      </c>
      <c r="H140" s="158" t="s">
        <v>1</v>
      </c>
      <c r="I140" s="160"/>
      <c r="L140" s="157"/>
      <c r="M140" s="161"/>
      <c r="T140" s="162"/>
      <c r="AT140" s="158" t="s">
        <v>129</v>
      </c>
      <c r="AU140" s="158" t="s">
        <v>81</v>
      </c>
      <c r="AV140" s="14" t="s">
        <v>79</v>
      </c>
      <c r="AW140" s="14" t="s">
        <v>31</v>
      </c>
      <c r="AX140" s="14" t="s">
        <v>74</v>
      </c>
      <c r="AY140" s="158" t="s">
        <v>117</v>
      </c>
    </row>
    <row r="141" spans="2:65" s="12" customFormat="1" x14ac:dyDescent="0.2">
      <c r="B141" s="142"/>
      <c r="D141" s="143" t="s">
        <v>129</v>
      </c>
      <c r="E141" s="144" t="s">
        <v>1</v>
      </c>
      <c r="F141" s="145" t="s">
        <v>148</v>
      </c>
      <c r="H141" s="146">
        <v>17.28</v>
      </c>
      <c r="I141" s="147"/>
      <c r="L141" s="142"/>
      <c r="M141" s="148"/>
      <c r="T141" s="149"/>
      <c r="AT141" s="144" t="s">
        <v>129</v>
      </c>
      <c r="AU141" s="144" t="s">
        <v>81</v>
      </c>
      <c r="AV141" s="12" t="s">
        <v>81</v>
      </c>
      <c r="AW141" s="12" t="s">
        <v>31</v>
      </c>
      <c r="AX141" s="12" t="s">
        <v>74</v>
      </c>
      <c r="AY141" s="144" t="s">
        <v>117</v>
      </c>
    </row>
    <row r="142" spans="2:65" s="12" customFormat="1" x14ac:dyDescent="0.2">
      <c r="B142" s="142"/>
      <c r="D142" s="143" t="s">
        <v>129</v>
      </c>
      <c r="E142" s="144" t="s">
        <v>1</v>
      </c>
      <c r="F142" s="145" t="s">
        <v>149</v>
      </c>
      <c r="H142" s="146">
        <v>2.3639999999999999</v>
      </c>
      <c r="I142" s="147"/>
      <c r="L142" s="142"/>
      <c r="M142" s="148"/>
      <c r="T142" s="149"/>
      <c r="AT142" s="144" t="s">
        <v>129</v>
      </c>
      <c r="AU142" s="144" t="s">
        <v>81</v>
      </c>
      <c r="AV142" s="12" t="s">
        <v>81</v>
      </c>
      <c r="AW142" s="12" t="s">
        <v>31</v>
      </c>
      <c r="AX142" s="12" t="s">
        <v>74</v>
      </c>
      <c r="AY142" s="144" t="s">
        <v>117</v>
      </c>
    </row>
    <row r="143" spans="2:65" s="12" customFormat="1" x14ac:dyDescent="0.2">
      <c r="B143" s="142"/>
      <c r="D143" s="143" t="s">
        <v>129</v>
      </c>
      <c r="E143" s="144" t="s">
        <v>1</v>
      </c>
      <c r="F143" s="145" t="s">
        <v>150</v>
      </c>
      <c r="H143" s="146">
        <v>1.2</v>
      </c>
      <c r="I143" s="147"/>
      <c r="L143" s="142"/>
      <c r="M143" s="148"/>
      <c r="T143" s="149"/>
      <c r="AT143" s="144" t="s">
        <v>129</v>
      </c>
      <c r="AU143" s="144" t="s">
        <v>81</v>
      </c>
      <c r="AV143" s="12" t="s">
        <v>81</v>
      </c>
      <c r="AW143" s="12" t="s">
        <v>31</v>
      </c>
      <c r="AX143" s="12" t="s">
        <v>74</v>
      </c>
      <c r="AY143" s="144" t="s">
        <v>117</v>
      </c>
    </row>
    <row r="144" spans="2:65" s="13" customFormat="1" x14ac:dyDescent="0.2">
      <c r="B144" s="150"/>
      <c r="D144" s="143" t="s">
        <v>129</v>
      </c>
      <c r="E144" s="151" t="s">
        <v>1</v>
      </c>
      <c r="F144" s="152" t="s">
        <v>133</v>
      </c>
      <c r="H144" s="153">
        <v>20.844000000000001</v>
      </c>
      <c r="I144" s="154"/>
      <c r="L144" s="150"/>
      <c r="M144" s="155"/>
      <c r="T144" s="156"/>
      <c r="AT144" s="151" t="s">
        <v>129</v>
      </c>
      <c r="AU144" s="151" t="s">
        <v>81</v>
      </c>
      <c r="AV144" s="13" t="s">
        <v>124</v>
      </c>
      <c r="AW144" s="13" t="s">
        <v>31</v>
      </c>
      <c r="AX144" s="13" t="s">
        <v>79</v>
      </c>
      <c r="AY144" s="151" t="s">
        <v>117</v>
      </c>
    </row>
    <row r="145" spans="2:65" s="11" customFormat="1" ht="22.75" customHeight="1" x14ac:dyDescent="0.25">
      <c r="B145" s="115"/>
      <c r="D145" s="116" t="s">
        <v>73</v>
      </c>
      <c r="E145" s="125" t="s">
        <v>151</v>
      </c>
      <c r="F145" s="125" t="s">
        <v>152</v>
      </c>
      <c r="I145" s="118"/>
      <c r="J145" s="126">
        <f>BK145</f>
        <v>0</v>
      </c>
      <c r="L145" s="115"/>
      <c r="M145" s="120"/>
      <c r="P145" s="121">
        <f>SUM(P146:P153)</f>
        <v>0</v>
      </c>
      <c r="R145" s="121">
        <f>SUM(R146:R153)</f>
        <v>1.5328999999999999E-2</v>
      </c>
      <c r="T145" s="122">
        <f>SUM(T146:T153)</f>
        <v>0</v>
      </c>
      <c r="AR145" s="116" t="s">
        <v>79</v>
      </c>
      <c r="AT145" s="123" t="s">
        <v>73</v>
      </c>
      <c r="AU145" s="123" t="s">
        <v>79</v>
      </c>
      <c r="AY145" s="116" t="s">
        <v>117</v>
      </c>
      <c r="BK145" s="124">
        <f>SUM(BK146:BK153)</f>
        <v>0</v>
      </c>
    </row>
    <row r="146" spans="2:65" s="1" customFormat="1" ht="33" customHeight="1" x14ac:dyDescent="0.2">
      <c r="B146" s="127"/>
      <c r="C146" s="128" t="s">
        <v>118</v>
      </c>
      <c r="D146" s="128" t="s">
        <v>120</v>
      </c>
      <c r="E146" s="129" t="s">
        <v>153</v>
      </c>
      <c r="F146" s="130" t="s">
        <v>154</v>
      </c>
      <c r="G146" s="131" t="s">
        <v>123</v>
      </c>
      <c r="H146" s="132">
        <v>97.7</v>
      </c>
      <c r="I146" s="133"/>
      <c r="J146" s="134">
        <f>ROUND(I146*H146,2)</f>
        <v>0</v>
      </c>
      <c r="K146" s="135"/>
      <c r="L146" s="31"/>
      <c r="M146" s="136" t="s">
        <v>1</v>
      </c>
      <c r="N146" s="137" t="s">
        <v>39</v>
      </c>
      <c r="P146" s="138">
        <f>O146*H146</f>
        <v>0</v>
      </c>
      <c r="Q146" s="138">
        <v>1.2999999999999999E-4</v>
      </c>
      <c r="R146" s="138">
        <f>Q146*H146</f>
        <v>1.2700999999999999E-2</v>
      </c>
      <c r="S146" s="138">
        <v>0</v>
      </c>
      <c r="T146" s="139">
        <f>S146*H146</f>
        <v>0</v>
      </c>
      <c r="AR146" s="140" t="s">
        <v>124</v>
      </c>
      <c r="AT146" s="140" t="s">
        <v>120</v>
      </c>
      <c r="AU146" s="140" t="s">
        <v>81</v>
      </c>
      <c r="AY146" s="16" t="s">
        <v>117</v>
      </c>
      <c r="BE146" s="141">
        <f>IF(N146="základní",J146,0)</f>
        <v>0</v>
      </c>
      <c r="BF146" s="141">
        <f>IF(N146="snížená",J146,0)</f>
        <v>0</v>
      </c>
      <c r="BG146" s="141">
        <f>IF(N146="zákl. přenesená",J146,0)</f>
        <v>0</v>
      </c>
      <c r="BH146" s="141">
        <f>IF(N146="sníž. přenesená",J146,0)</f>
        <v>0</v>
      </c>
      <c r="BI146" s="141">
        <f>IF(N146="nulová",J146,0)</f>
        <v>0</v>
      </c>
      <c r="BJ146" s="16" t="s">
        <v>79</v>
      </c>
      <c r="BK146" s="141">
        <f>ROUND(I146*H146,2)</f>
        <v>0</v>
      </c>
      <c r="BL146" s="16" t="s">
        <v>124</v>
      </c>
      <c r="BM146" s="140" t="s">
        <v>155</v>
      </c>
    </row>
    <row r="147" spans="2:65" s="14" customFormat="1" x14ac:dyDescent="0.2">
      <c r="B147" s="157"/>
      <c r="D147" s="143" t="s">
        <v>129</v>
      </c>
      <c r="E147" s="158" t="s">
        <v>1</v>
      </c>
      <c r="F147" s="159" t="s">
        <v>156</v>
      </c>
      <c r="H147" s="158" t="s">
        <v>1</v>
      </c>
      <c r="I147" s="160"/>
      <c r="L147" s="157"/>
      <c r="M147" s="161"/>
      <c r="T147" s="162"/>
      <c r="AT147" s="158" t="s">
        <v>129</v>
      </c>
      <c r="AU147" s="158" t="s">
        <v>81</v>
      </c>
      <c r="AV147" s="14" t="s">
        <v>79</v>
      </c>
      <c r="AW147" s="14" t="s">
        <v>31</v>
      </c>
      <c r="AX147" s="14" t="s">
        <v>74</v>
      </c>
      <c r="AY147" s="158" t="s">
        <v>117</v>
      </c>
    </row>
    <row r="148" spans="2:65" s="12" customFormat="1" x14ac:dyDescent="0.2">
      <c r="B148" s="142"/>
      <c r="D148" s="143" t="s">
        <v>129</v>
      </c>
      <c r="E148" s="144" t="s">
        <v>1</v>
      </c>
      <c r="F148" s="145" t="s">
        <v>157</v>
      </c>
      <c r="H148" s="146">
        <v>32</v>
      </c>
      <c r="I148" s="147"/>
      <c r="L148" s="142"/>
      <c r="M148" s="148"/>
      <c r="T148" s="149"/>
      <c r="AT148" s="144" t="s">
        <v>129</v>
      </c>
      <c r="AU148" s="144" t="s">
        <v>81</v>
      </c>
      <c r="AV148" s="12" t="s">
        <v>81</v>
      </c>
      <c r="AW148" s="12" t="s">
        <v>31</v>
      </c>
      <c r="AX148" s="12" t="s">
        <v>74</v>
      </c>
      <c r="AY148" s="144" t="s">
        <v>117</v>
      </c>
    </row>
    <row r="149" spans="2:65" s="14" customFormat="1" x14ac:dyDescent="0.2">
      <c r="B149" s="157"/>
      <c r="D149" s="143" t="s">
        <v>129</v>
      </c>
      <c r="E149" s="158" t="s">
        <v>1</v>
      </c>
      <c r="F149" s="159" t="s">
        <v>158</v>
      </c>
      <c r="H149" s="158" t="s">
        <v>1</v>
      </c>
      <c r="I149" s="160"/>
      <c r="L149" s="157"/>
      <c r="M149" s="161"/>
      <c r="T149" s="162"/>
      <c r="AT149" s="158" t="s">
        <v>129</v>
      </c>
      <c r="AU149" s="158" t="s">
        <v>81</v>
      </c>
      <c r="AV149" s="14" t="s">
        <v>79</v>
      </c>
      <c r="AW149" s="14" t="s">
        <v>31</v>
      </c>
      <c r="AX149" s="14" t="s">
        <v>74</v>
      </c>
      <c r="AY149" s="158" t="s">
        <v>117</v>
      </c>
    </row>
    <row r="150" spans="2:65" s="12" customFormat="1" x14ac:dyDescent="0.2">
      <c r="B150" s="142"/>
      <c r="D150" s="143" t="s">
        <v>129</v>
      </c>
      <c r="E150" s="144" t="s">
        <v>1</v>
      </c>
      <c r="F150" s="145" t="s">
        <v>159</v>
      </c>
      <c r="H150" s="146">
        <v>65.7</v>
      </c>
      <c r="I150" s="147"/>
      <c r="L150" s="142"/>
      <c r="M150" s="148"/>
      <c r="T150" s="149"/>
      <c r="AT150" s="144" t="s">
        <v>129</v>
      </c>
      <c r="AU150" s="144" t="s">
        <v>81</v>
      </c>
      <c r="AV150" s="12" t="s">
        <v>81</v>
      </c>
      <c r="AW150" s="12" t="s">
        <v>31</v>
      </c>
      <c r="AX150" s="12" t="s">
        <v>74</v>
      </c>
      <c r="AY150" s="144" t="s">
        <v>117</v>
      </c>
    </row>
    <row r="151" spans="2:65" s="13" customFormat="1" x14ac:dyDescent="0.2">
      <c r="B151" s="150"/>
      <c r="D151" s="143" t="s">
        <v>129</v>
      </c>
      <c r="E151" s="151" t="s">
        <v>1</v>
      </c>
      <c r="F151" s="152" t="s">
        <v>133</v>
      </c>
      <c r="H151" s="153">
        <v>97.7</v>
      </c>
      <c r="I151" s="154"/>
      <c r="L151" s="150"/>
      <c r="M151" s="155"/>
      <c r="T151" s="156"/>
      <c r="AT151" s="151" t="s">
        <v>129</v>
      </c>
      <c r="AU151" s="151" t="s">
        <v>81</v>
      </c>
      <c r="AV151" s="13" t="s">
        <v>124</v>
      </c>
      <c r="AW151" s="13" t="s">
        <v>31</v>
      </c>
      <c r="AX151" s="13" t="s">
        <v>79</v>
      </c>
      <c r="AY151" s="151" t="s">
        <v>117</v>
      </c>
    </row>
    <row r="152" spans="2:65" s="1" customFormat="1" ht="24.15" customHeight="1" x14ac:dyDescent="0.2">
      <c r="B152" s="127"/>
      <c r="C152" s="128" t="s">
        <v>160</v>
      </c>
      <c r="D152" s="128" t="s">
        <v>120</v>
      </c>
      <c r="E152" s="129" t="s">
        <v>161</v>
      </c>
      <c r="F152" s="130" t="s">
        <v>162</v>
      </c>
      <c r="G152" s="131" t="s">
        <v>123</v>
      </c>
      <c r="H152" s="132">
        <v>65.7</v>
      </c>
      <c r="I152" s="133"/>
      <c r="J152" s="134">
        <f>ROUND(I152*H152,2)</f>
        <v>0</v>
      </c>
      <c r="K152" s="135"/>
      <c r="L152" s="31"/>
      <c r="M152" s="136" t="s">
        <v>1</v>
      </c>
      <c r="N152" s="137" t="s">
        <v>39</v>
      </c>
      <c r="P152" s="138">
        <f>O152*H152</f>
        <v>0</v>
      </c>
      <c r="Q152" s="138">
        <v>4.0000000000000003E-5</v>
      </c>
      <c r="R152" s="138">
        <f>Q152*H152</f>
        <v>2.6280000000000001E-3</v>
      </c>
      <c r="S152" s="138">
        <v>0</v>
      </c>
      <c r="T152" s="139">
        <f>S152*H152</f>
        <v>0</v>
      </c>
      <c r="AR152" s="140" t="s">
        <v>124</v>
      </c>
      <c r="AT152" s="140" t="s">
        <v>120</v>
      </c>
      <c r="AU152" s="140" t="s">
        <v>81</v>
      </c>
      <c r="AY152" s="16" t="s">
        <v>117</v>
      </c>
      <c r="BE152" s="141">
        <f>IF(N152="základní",J152,0)</f>
        <v>0</v>
      </c>
      <c r="BF152" s="141">
        <f>IF(N152="snížená",J152,0)</f>
        <v>0</v>
      </c>
      <c r="BG152" s="141">
        <f>IF(N152="zákl. přenesená",J152,0)</f>
        <v>0</v>
      </c>
      <c r="BH152" s="141">
        <f>IF(N152="sníž. přenesená",J152,0)</f>
        <v>0</v>
      </c>
      <c r="BI152" s="141">
        <f>IF(N152="nulová",J152,0)</f>
        <v>0</v>
      </c>
      <c r="BJ152" s="16" t="s">
        <v>79</v>
      </c>
      <c r="BK152" s="141">
        <f>ROUND(I152*H152,2)</f>
        <v>0</v>
      </c>
      <c r="BL152" s="16" t="s">
        <v>124</v>
      </c>
      <c r="BM152" s="140" t="s">
        <v>163</v>
      </c>
    </row>
    <row r="153" spans="2:65" s="12" customFormat="1" x14ac:dyDescent="0.2">
      <c r="B153" s="142"/>
      <c r="D153" s="143" t="s">
        <v>129</v>
      </c>
      <c r="E153" s="144" t="s">
        <v>1</v>
      </c>
      <c r="F153" s="145" t="s">
        <v>159</v>
      </c>
      <c r="H153" s="146">
        <v>65.7</v>
      </c>
      <c r="I153" s="147"/>
      <c r="L153" s="142"/>
      <c r="M153" s="148"/>
      <c r="T153" s="149"/>
      <c r="AT153" s="144" t="s">
        <v>129</v>
      </c>
      <c r="AU153" s="144" t="s">
        <v>81</v>
      </c>
      <c r="AV153" s="12" t="s">
        <v>81</v>
      </c>
      <c r="AW153" s="12" t="s">
        <v>31</v>
      </c>
      <c r="AX153" s="12" t="s">
        <v>79</v>
      </c>
      <c r="AY153" s="144" t="s">
        <v>117</v>
      </c>
    </row>
    <row r="154" spans="2:65" s="11" customFormat="1" ht="22.75" customHeight="1" x14ac:dyDescent="0.25">
      <c r="B154" s="115"/>
      <c r="D154" s="116" t="s">
        <v>73</v>
      </c>
      <c r="E154" s="125" t="s">
        <v>164</v>
      </c>
      <c r="F154" s="125" t="s">
        <v>165</v>
      </c>
      <c r="I154" s="118"/>
      <c r="J154" s="126">
        <f>BK154</f>
        <v>0</v>
      </c>
      <c r="L154" s="115"/>
      <c r="M154" s="120"/>
      <c r="P154" s="121">
        <f>SUM(P155:P159)</f>
        <v>0</v>
      </c>
      <c r="R154" s="121">
        <f>SUM(R155:R159)</f>
        <v>0</v>
      </c>
      <c r="T154" s="122">
        <f>SUM(T155:T159)</f>
        <v>0</v>
      </c>
      <c r="AR154" s="116" t="s">
        <v>79</v>
      </c>
      <c r="AT154" s="123" t="s">
        <v>73</v>
      </c>
      <c r="AU154" s="123" t="s">
        <v>79</v>
      </c>
      <c r="AY154" s="116" t="s">
        <v>117</v>
      </c>
      <c r="BK154" s="124">
        <f>SUM(BK155:BK159)</f>
        <v>0</v>
      </c>
    </row>
    <row r="155" spans="2:65" s="1" customFormat="1" ht="24.15" customHeight="1" x14ac:dyDescent="0.2">
      <c r="B155" s="127"/>
      <c r="C155" s="128" t="s">
        <v>166</v>
      </c>
      <c r="D155" s="128" t="s">
        <v>120</v>
      </c>
      <c r="E155" s="129" t="s">
        <v>167</v>
      </c>
      <c r="F155" s="130" t="s">
        <v>168</v>
      </c>
      <c r="G155" s="131" t="s">
        <v>169</v>
      </c>
      <c r="H155" s="132">
        <v>0.56100000000000005</v>
      </c>
      <c r="I155" s="133"/>
      <c r="J155" s="134">
        <f>ROUND(I155*H155,2)</f>
        <v>0</v>
      </c>
      <c r="K155" s="135"/>
      <c r="L155" s="31"/>
      <c r="M155" s="136" t="s">
        <v>1</v>
      </c>
      <c r="N155" s="137" t="s">
        <v>39</v>
      </c>
      <c r="P155" s="138">
        <f>O155*H155</f>
        <v>0</v>
      </c>
      <c r="Q155" s="138">
        <v>0</v>
      </c>
      <c r="R155" s="138">
        <f>Q155*H155</f>
        <v>0</v>
      </c>
      <c r="S155" s="138">
        <v>0</v>
      </c>
      <c r="T155" s="139">
        <f>S155*H155</f>
        <v>0</v>
      </c>
      <c r="AR155" s="140" t="s">
        <v>124</v>
      </c>
      <c r="AT155" s="140" t="s">
        <v>120</v>
      </c>
      <c r="AU155" s="140" t="s">
        <v>81</v>
      </c>
      <c r="AY155" s="16" t="s">
        <v>117</v>
      </c>
      <c r="BE155" s="141">
        <f>IF(N155="základní",J155,0)</f>
        <v>0</v>
      </c>
      <c r="BF155" s="141">
        <f>IF(N155="snížená",J155,0)</f>
        <v>0</v>
      </c>
      <c r="BG155" s="141">
        <f>IF(N155="zákl. přenesená",J155,0)</f>
        <v>0</v>
      </c>
      <c r="BH155" s="141">
        <f>IF(N155="sníž. přenesená",J155,0)</f>
        <v>0</v>
      </c>
      <c r="BI155" s="141">
        <f>IF(N155="nulová",J155,0)</f>
        <v>0</v>
      </c>
      <c r="BJ155" s="16" t="s">
        <v>79</v>
      </c>
      <c r="BK155" s="141">
        <f>ROUND(I155*H155,2)</f>
        <v>0</v>
      </c>
      <c r="BL155" s="16" t="s">
        <v>124</v>
      </c>
      <c r="BM155" s="140" t="s">
        <v>170</v>
      </c>
    </row>
    <row r="156" spans="2:65" s="1" customFormat="1" ht="24.15" customHeight="1" x14ac:dyDescent="0.2">
      <c r="B156" s="127"/>
      <c r="C156" s="128" t="s">
        <v>151</v>
      </c>
      <c r="D156" s="128" t="s">
        <v>120</v>
      </c>
      <c r="E156" s="129" t="s">
        <v>171</v>
      </c>
      <c r="F156" s="130" t="s">
        <v>172</v>
      </c>
      <c r="G156" s="131" t="s">
        <v>169</v>
      </c>
      <c r="H156" s="132">
        <v>0.56100000000000005</v>
      </c>
      <c r="I156" s="133"/>
      <c r="J156" s="134">
        <f>ROUND(I156*H156,2)</f>
        <v>0</v>
      </c>
      <c r="K156" s="135"/>
      <c r="L156" s="31"/>
      <c r="M156" s="136" t="s">
        <v>1</v>
      </c>
      <c r="N156" s="137" t="s">
        <v>39</v>
      </c>
      <c r="P156" s="138">
        <f>O156*H156</f>
        <v>0</v>
      </c>
      <c r="Q156" s="138">
        <v>0</v>
      </c>
      <c r="R156" s="138">
        <f>Q156*H156</f>
        <v>0</v>
      </c>
      <c r="S156" s="138">
        <v>0</v>
      </c>
      <c r="T156" s="139">
        <f>S156*H156</f>
        <v>0</v>
      </c>
      <c r="AR156" s="140" t="s">
        <v>124</v>
      </c>
      <c r="AT156" s="140" t="s">
        <v>120</v>
      </c>
      <c r="AU156" s="140" t="s">
        <v>81</v>
      </c>
      <c r="AY156" s="16" t="s">
        <v>117</v>
      </c>
      <c r="BE156" s="141">
        <f>IF(N156="základní",J156,0)</f>
        <v>0</v>
      </c>
      <c r="BF156" s="141">
        <f>IF(N156="snížená",J156,0)</f>
        <v>0</v>
      </c>
      <c r="BG156" s="141">
        <f>IF(N156="zákl. přenesená",J156,0)</f>
        <v>0</v>
      </c>
      <c r="BH156" s="141">
        <f>IF(N156="sníž. přenesená",J156,0)</f>
        <v>0</v>
      </c>
      <c r="BI156" s="141">
        <f>IF(N156="nulová",J156,0)</f>
        <v>0</v>
      </c>
      <c r="BJ156" s="16" t="s">
        <v>79</v>
      </c>
      <c r="BK156" s="141">
        <f>ROUND(I156*H156,2)</f>
        <v>0</v>
      </c>
      <c r="BL156" s="16" t="s">
        <v>124</v>
      </c>
      <c r="BM156" s="140" t="s">
        <v>173</v>
      </c>
    </row>
    <row r="157" spans="2:65" s="1" customFormat="1" ht="24.15" customHeight="1" x14ac:dyDescent="0.2">
      <c r="B157" s="127"/>
      <c r="C157" s="128" t="s">
        <v>174</v>
      </c>
      <c r="D157" s="128" t="s">
        <v>120</v>
      </c>
      <c r="E157" s="129" t="s">
        <v>175</v>
      </c>
      <c r="F157" s="130" t="s">
        <v>176</v>
      </c>
      <c r="G157" s="131" t="s">
        <v>169</v>
      </c>
      <c r="H157" s="132">
        <v>11.22</v>
      </c>
      <c r="I157" s="133"/>
      <c r="J157" s="134">
        <f>ROUND(I157*H157,2)</f>
        <v>0</v>
      </c>
      <c r="K157" s="135"/>
      <c r="L157" s="31"/>
      <c r="M157" s="136" t="s">
        <v>1</v>
      </c>
      <c r="N157" s="137" t="s">
        <v>39</v>
      </c>
      <c r="P157" s="138">
        <f>O157*H157</f>
        <v>0</v>
      </c>
      <c r="Q157" s="138">
        <v>0</v>
      </c>
      <c r="R157" s="138">
        <f>Q157*H157</f>
        <v>0</v>
      </c>
      <c r="S157" s="138">
        <v>0</v>
      </c>
      <c r="T157" s="139">
        <f>S157*H157</f>
        <v>0</v>
      </c>
      <c r="AR157" s="140" t="s">
        <v>124</v>
      </c>
      <c r="AT157" s="140" t="s">
        <v>120</v>
      </c>
      <c r="AU157" s="140" t="s">
        <v>81</v>
      </c>
      <c r="AY157" s="16" t="s">
        <v>117</v>
      </c>
      <c r="BE157" s="141">
        <f>IF(N157="základní",J157,0)</f>
        <v>0</v>
      </c>
      <c r="BF157" s="141">
        <f>IF(N157="snížená",J157,0)</f>
        <v>0</v>
      </c>
      <c r="BG157" s="141">
        <f>IF(N157="zákl. přenesená",J157,0)</f>
        <v>0</v>
      </c>
      <c r="BH157" s="141">
        <f>IF(N157="sníž. přenesená",J157,0)</f>
        <v>0</v>
      </c>
      <c r="BI157" s="141">
        <f>IF(N157="nulová",J157,0)</f>
        <v>0</v>
      </c>
      <c r="BJ157" s="16" t="s">
        <v>79</v>
      </c>
      <c r="BK157" s="141">
        <f>ROUND(I157*H157,2)</f>
        <v>0</v>
      </c>
      <c r="BL157" s="16" t="s">
        <v>124</v>
      </c>
      <c r="BM157" s="140" t="s">
        <v>177</v>
      </c>
    </row>
    <row r="158" spans="2:65" s="12" customFormat="1" x14ac:dyDescent="0.2">
      <c r="B158" s="142"/>
      <c r="D158" s="143" t="s">
        <v>129</v>
      </c>
      <c r="F158" s="145" t="s">
        <v>178</v>
      </c>
      <c r="H158" s="146">
        <v>11.22</v>
      </c>
      <c r="I158" s="147"/>
      <c r="L158" s="142"/>
      <c r="M158" s="148"/>
      <c r="T158" s="149"/>
      <c r="AT158" s="144" t="s">
        <v>129</v>
      </c>
      <c r="AU158" s="144" t="s">
        <v>81</v>
      </c>
      <c r="AV158" s="12" t="s">
        <v>81</v>
      </c>
      <c r="AW158" s="12" t="s">
        <v>3</v>
      </c>
      <c r="AX158" s="12" t="s">
        <v>79</v>
      </c>
      <c r="AY158" s="144" t="s">
        <v>117</v>
      </c>
    </row>
    <row r="159" spans="2:65" s="1" customFormat="1" ht="33" customHeight="1" x14ac:dyDescent="0.2">
      <c r="B159" s="127"/>
      <c r="C159" s="128" t="s">
        <v>179</v>
      </c>
      <c r="D159" s="128" t="s">
        <v>120</v>
      </c>
      <c r="E159" s="129" t="s">
        <v>180</v>
      </c>
      <c r="F159" s="130" t="s">
        <v>181</v>
      </c>
      <c r="G159" s="131" t="s">
        <v>169</v>
      </c>
      <c r="H159" s="132">
        <v>0.56100000000000005</v>
      </c>
      <c r="I159" s="133"/>
      <c r="J159" s="134">
        <f>ROUND(I159*H159,2)</f>
        <v>0</v>
      </c>
      <c r="K159" s="135"/>
      <c r="L159" s="31"/>
      <c r="M159" s="136" t="s">
        <v>1</v>
      </c>
      <c r="N159" s="137" t="s">
        <v>39</v>
      </c>
      <c r="P159" s="138">
        <f>O159*H159</f>
        <v>0</v>
      </c>
      <c r="Q159" s="138">
        <v>0</v>
      </c>
      <c r="R159" s="138">
        <f>Q159*H159</f>
        <v>0</v>
      </c>
      <c r="S159" s="138">
        <v>0</v>
      </c>
      <c r="T159" s="139">
        <f>S159*H159</f>
        <v>0</v>
      </c>
      <c r="AR159" s="140" t="s">
        <v>124</v>
      </c>
      <c r="AT159" s="140" t="s">
        <v>120</v>
      </c>
      <c r="AU159" s="140" t="s">
        <v>81</v>
      </c>
      <c r="AY159" s="16" t="s">
        <v>117</v>
      </c>
      <c r="BE159" s="141">
        <f>IF(N159="základní",J159,0)</f>
        <v>0</v>
      </c>
      <c r="BF159" s="141">
        <f>IF(N159="snížená",J159,0)</f>
        <v>0</v>
      </c>
      <c r="BG159" s="141">
        <f>IF(N159="zákl. přenesená",J159,0)</f>
        <v>0</v>
      </c>
      <c r="BH159" s="141">
        <f>IF(N159="sníž. přenesená",J159,0)</f>
        <v>0</v>
      </c>
      <c r="BI159" s="141">
        <f>IF(N159="nulová",J159,0)</f>
        <v>0</v>
      </c>
      <c r="BJ159" s="16" t="s">
        <v>79</v>
      </c>
      <c r="BK159" s="141">
        <f>ROUND(I159*H159,2)</f>
        <v>0</v>
      </c>
      <c r="BL159" s="16" t="s">
        <v>124</v>
      </c>
      <c r="BM159" s="140" t="s">
        <v>182</v>
      </c>
    </row>
    <row r="160" spans="2:65" s="11" customFormat="1" ht="22.75" customHeight="1" x14ac:dyDescent="0.25">
      <c r="B160" s="115"/>
      <c r="D160" s="116" t="s">
        <v>73</v>
      </c>
      <c r="E160" s="125" t="s">
        <v>183</v>
      </c>
      <c r="F160" s="125" t="s">
        <v>184</v>
      </c>
      <c r="I160" s="118"/>
      <c r="J160" s="126">
        <f>BK160</f>
        <v>0</v>
      </c>
      <c r="L160" s="115"/>
      <c r="M160" s="120"/>
      <c r="P160" s="121">
        <f>P161</f>
        <v>0</v>
      </c>
      <c r="R160" s="121">
        <f>R161</f>
        <v>0</v>
      </c>
      <c r="T160" s="122">
        <f>T161</f>
        <v>0</v>
      </c>
      <c r="AR160" s="116" t="s">
        <v>79</v>
      </c>
      <c r="AT160" s="123" t="s">
        <v>73</v>
      </c>
      <c r="AU160" s="123" t="s">
        <v>79</v>
      </c>
      <c r="AY160" s="116" t="s">
        <v>117</v>
      </c>
      <c r="BK160" s="124">
        <f>BK161</f>
        <v>0</v>
      </c>
    </row>
    <row r="161" spans="2:65" s="1" customFormat="1" ht="16.5" customHeight="1" x14ac:dyDescent="0.2">
      <c r="B161" s="127"/>
      <c r="C161" s="128" t="s">
        <v>185</v>
      </c>
      <c r="D161" s="128" t="s">
        <v>120</v>
      </c>
      <c r="E161" s="129" t="s">
        <v>186</v>
      </c>
      <c r="F161" s="130" t="s">
        <v>187</v>
      </c>
      <c r="G161" s="131" t="s">
        <v>169</v>
      </c>
      <c r="H161" s="132">
        <v>1.276</v>
      </c>
      <c r="I161" s="133"/>
      <c r="J161" s="134">
        <f>ROUND(I161*H161,2)</f>
        <v>0</v>
      </c>
      <c r="K161" s="135"/>
      <c r="L161" s="31"/>
      <c r="M161" s="136" t="s">
        <v>1</v>
      </c>
      <c r="N161" s="137" t="s">
        <v>39</v>
      </c>
      <c r="P161" s="138">
        <f>O161*H161</f>
        <v>0</v>
      </c>
      <c r="Q161" s="138">
        <v>0</v>
      </c>
      <c r="R161" s="138">
        <f>Q161*H161</f>
        <v>0</v>
      </c>
      <c r="S161" s="138">
        <v>0</v>
      </c>
      <c r="T161" s="139">
        <f>S161*H161</f>
        <v>0</v>
      </c>
      <c r="AR161" s="140" t="s">
        <v>124</v>
      </c>
      <c r="AT161" s="140" t="s">
        <v>120</v>
      </c>
      <c r="AU161" s="140" t="s">
        <v>81</v>
      </c>
      <c r="AY161" s="16" t="s">
        <v>117</v>
      </c>
      <c r="BE161" s="141">
        <f>IF(N161="základní",J161,0)</f>
        <v>0</v>
      </c>
      <c r="BF161" s="141">
        <f>IF(N161="snížená",J161,0)</f>
        <v>0</v>
      </c>
      <c r="BG161" s="141">
        <f>IF(N161="zákl. přenesená",J161,0)</f>
        <v>0</v>
      </c>
      <c r="BH161" s="141">
        <f>IF(N161="sníž. přenesená",J161,0)</f>
        <v>0</v>
      </c>
      <c r="BI161" s="141">
        <f>IF(N161="nulová",J161,0)</f>
        <v>0</v>
      </c>
      <c r="BJ161" s="16" t="s">
        <v>79</v>
      </c>
      <c r="BK161" s="141">
        <f>ROUND(I161*H161,2)</f>
        <v>0</v>
      </c>
      <c r="BL161" s="16" t="s">
        <v>124</v>
      </c>
      <c r="BM161" s="140" t="s">
        <v>188</v>
      </c>
    </row>
    <row r="162" spans="2:65" s="11" customFormat="1" ht="25.9" customHeight="1" x14ac:dyDescent="0.35">
      <c r="B162" s="115"/>
      <c r="D162" s="116" t="s">
        <v>73</v>
      </c>
      <c r="E162" s="117" t="s">
        <v>189</v>
      </c>
      <c r="F162" s="117" t="s">
        <v>190</v>
      </c>
      <c r="I162" s="118"/>
      <c r="J162" s="119">
        <f>BK162</f>
        <v>0</v>
      </c>
      <c r="L162" s="115"/>
      <c r="M162" s="120"/>
      <c r="P162" s="121">
        <f>P163+P165+P176+P179+P191+P218</f>
        <v>0</v>
      </c>
      <c r="R162" s="121">
        <f>R163+R165+R176+R179+R191+R218</f>
        <v>1.9245162</v>
      </c>
      <c r="T162" s="122">
        <f>T163+T165+T176+T179+T191+T218</f>
        <v>0.56100289999999997</v>
      </c>
      <c r="AR162" s="116" t="s">
        <v>81</v>
      </c>
      <c r="AT162" s="123" t="s">
        <v>73</v>
      </c>
      <c r="AU162" s="123" t="s">
        <v>74</v>
      </c>
      <c r="AY162" s="116" t="s">
        <v>117</v>
      </c>
      <c r="BK162" s="124">
        <f>BK163+BK165+BK176+BK179+BK191+BK218</f>
        <v>0</v>
      </c>
    </row>
    <row r="163" spans="2:65" s="11" customFormat="1" ht="22.75" customHeight="1" x14ac:dyDescent="0.25">
      <c r="B163" s="115"/>
      <c r="D163" s="116" t="s">
        <v>73</v>
      </c>
      <c r="E163" s="125" t="s">
        <v>191</v>
      </c>
      <c r="F163" s="125" t="s">
        <v>192</v>
      </c>
      <c r="I163" s="118"/>
      <c r="J163" s="126">
        <f>BK163</f>
        <v>0</v>
      </c>
      <c r="L163" s="115"/>
      <c r="M163" s="120"/>
      <c r="P163" s="121">
        <f>P164</f>
        <v>0</v>
      </c>
      <c r="R163" s="121">
        <f>R164</f>
        <v>0</v>
      </c>
      <c r="T163" s="122">
        <f>T164</f>
        <v>0</v>
      </c>
      <c r="AR163" s="116" t="s">
        <v>81</v>
      </c>
      <c r="AT163" s="123" t="s">
        <v>73</v>
      </c>
      <c r="AU163" s="123" t="s">
        <v>79</v>
      </c>
      <c r="AY163" s="116" t="s">
        <v>117</v>
      </c>
      <c r="BK163" s="124">
        <f>BK164</f>
        <v>0</v>
      </c>
    </row>
    <row r="164" spans="2:65" s="1" customFormat="1" ht="16.5" customHeight="1" x14ac:dyDescent="0.2">
      <c r="B164" s="127"/>
      <c r="C164" s="128" t="s">
        <v>193</v>
      </c>
      <c r="D164" s="128" t="s">
        <v>120</v>
      </c>
      <c r="E164" s="129" t="s">
        <v>194</v>
      </c>
      <c r="F164" s="130" t="s">
        <v>195</v>
      </c>
      <c r="G164" s="131" t="s">
        <v>196</v>
      </c>
      <c r="H164" s="132">
        <v>1</v>
      </c>
      <c r="I164" s="133"/>
      <c r="J164" s="134">
        <f>ROUND(I164*H164,2)</f>
        <v>0</v>
      </c>
      <c r="K164" s="135"/>
      <c r="L164" s="31"/>
      <c r="M164" s="136" t="s">
        <v>1</v>
      </c>
      <c r="N164" s="137" t="s">
        <v>39</v>
      </c>
      <c r="P164" s="138">
        <f>O164*H164</f>
        <v>0</v>
      </c>
      <c r="Q164" s="138">
        <v>0</v>
      </c>
      <c r="R164" s="138">
        <f>Q164*H164</f>
        <v>0</v>
      </c>
      <c r="S164" s="138">
        <v>0</v>
      </c>
      <c r="T164" s="139">
        <f>S164*H164</f>
        <v>0</v>
      </c>
      <c r="AR164" s="140" t="s">
        <v>197</v>
      </c>
      <c r="AT164" s="140" t="s">
        <v>120</v>
      </c>
      <c r="AU164" s="140" t="s">
        <v>81</v>
      </c>
      <c r="AY164" s="16" t="s">
        <v>117</v>
      </c>
      <c r="BE164" s="141">
        <f>IF(N164="základní",J164,0)</f>
        <v>0</v>
      </c>
      <c r="BF164" s="141">
        <f>IF(N164="snížená",J164,0)</f>
        <v>0</v>
      </c>
      <c r="BG164" s="141">
        <f>IF(N164="zákl. přenesená",J164,0)</f>
        <v>0</v>
      </c>
      <c r="BH164" s="141">
        <f>IF(N164="sníž. přenesená",J164,0)</f>
        <v>0</v>
      </c>
      <c r="BI164" s="141">
        <f>IF(N164="nulová",J164,0)</f>
        <v>0</v>
      </c>
      <c r="BJ164" s="16" t="s">
        <v>79</v>
      </c>
      <c r="BK164" s="141">
        <f>ROUND(I164*H164,2)</f>
        <v>0</v>
      </c>
      <c r="BL164" s="16" t="s">
        <v>197</v>
      </c>
      <c r="BM164" s="140" t="s">
        <v>198</v>
      </c>
    </row>
    <row r="165" spans="2:65" s="11" customFormat="1" ht="22.75" customHeight="1" x14ac:dyDescent="0.25">
      <c r="B165" s="115"/>
      <c r="D165" s="116" t="s">
        <v>73</v>
      </c>
      <c r="E165" s="125" t="s">
        <v>199</v>
      </c>
      <c r="F165" s="125" t="s">
        <v>200</v>
      </c>
      <c r="I165" s="118"/>
      <c r="J165" s="126">
        <f>BK165</f>
        <v>0</v>
      </c>
      <c r="L165" s="115"/>
      <c r="M165" s="120"/>
      <c r="P165" s="121">
        <f>SUM(P166:P175)</f>
        <v>0</v>
      </c>
      <c r="R165" s="121">
        <f>SUM(R166:R175)</f>
        <v>0.9288479999999999</v>
      </c>
      <c r="T165" s="122">
        <f>SUM(T166:T175)</f>
        <v>0</v>
      </c>
      <c r="AR165" s="116" t="s">
        <v>81</v>
      </c>
      <c r="AT165" s="123" t="s">
        <v>73</v>
      </c>
      <c r="AU165" s="123" t="s">
        <v>79</v>
      </c>
      <c r="AY165" s="116" t="s">
        <v>117</v>
      </c>
      <c r="BK165" s="124">
        <f>SUM(BK166:BK175)</f>
        <v>0</v>
      </c>
    </row>
    <row r="166" spans="2:65" s="1" customFormat="1" ht="24.15" customHeight="1" x14ac:dyDescent="0.2">
      <c r="B166" s="127"/>
      <c r="C166" s="128" t="s">
        <v>201</v>
      </c>
      <c r="D166" s="128" t="s">
        <v>120</v>
      </c>
      <c r="E166" s="129" t="s">
        <v>202</v>
      </c>
      <c r="F166" s="130" t="s">
        <v>203</v>
      </c>
      <c r="G166" s="131" t="s">
        <v>123</v>
      </c>
      <c r="H166" s="132">
        <v>8.1</v>
      </c>
      <c r="I166" s="133"/>
      <c r="J166" s="134">
        <f>ROUND(I166*H166,2)</f>
        <v>0</v>
      </c>
      <c r="K166" s="135"/>
      <c r="L166" s="31"/>
      <c r="M166" s="136" t="s">
        <v>1</v>
      </c>
      <c r="N166" s="137" t="s">
        <v>39</v>
      </c>
      <c r="P166" s="138">
        <f>O166*H166</f>
        <v>0</v>
      </c>
      <c r="Q166" s="138">
        <v>1.2200000000000001E-2</v>
      </c>
      <c r="R166" s="138">
        <f>Q166*H166</f>
        <v>9.8820000000000005E-2</v>
      </c>
      <c r="S166" s="138">
        <v>0</v>
      </c>
      <c r="T166" s="139">
        <f>S166*H166</f>
        <v>0</v>
      </c>
      <c r="AR166" s="140" t="s">
        <v>197</v>
      </c>
      <c r="AT166" s="140" t="s">
        <v>120</v>
      </c>
      <c r="AU166" s="140" t="s">
        <v>81</v>
      </c>
      <c r="AY166" s="16" t="s">
        <v>117</v>
      </c>
      <c r="BE166" s="141">
        <f>IF(N166="základní",J166,0)</f>
        <v>0</v>
      </c>
      <c r="BF166" s="141">
        <f>IF(N166="snížená",J166,0)</f>
        <v>0</v>
      </c>
      <c r="BG166" s="141">
        <f>IF(N166="zákl. přenesená",J166,0)</f>
        <v>0</v>
      </c>
      <c r="BH166" s="141">
        <f>IF(N166="sníž. přenesená",J166,0)</f>
        <v>0</v>
      </c>
      <c r="BI166" s="141">
        <f>IF(N166="nulová",J166,0)</f>
        <v>0</v>
      </c>
      <c r="BJ166" s="16" t="s">
        <v>79</v>
      </c>
      <c r="BK166" s="141">
        <f>ROUND(I166*H166,2)</f>
        <v>0</v>
      </c>
      <c r="BL166" s="16" t="s">
        <v>197</v>
      </c>
      <c r="BM166" s="140" t="s">
        <v>204</v>
      </c>
    </row>
    <row r="167" spans="2:65" s="14" customFormat="1" x14ac:dyDescent="0.2">
      <c r="B167" s="157"/>
      <c r="D167" s="143" t="s">
        <v>129</v>
      </c>
      <c r="E167" s="158" t="s">
        <v>1</v>
      </c>
      <c r="F167" s="159" t="s">
        <v>205</v>
      </c>
      <c r="H167" s="158" t="s">
        <v>1</v>
      </c>
      <c r="I167" s="160"/>
      <c r="L167" s="157"/>
      <c r="M167" s="161"/>
      <c r="T167" s="162"/>
      <c r="AT167" s="158" t="s">
        <v>129</v>
      </c>
      <c r="AU167" s="158" t="s">
        <v>81</v>
      </c>
      <c r="AV167" s="14" t="s">
        <v>79</v>
      </c>
      <c r="AW167" s="14" t="s">
        <v>31</v>
      </c>
      <c r="AX167" s="14" t="s">
        <v>74</v>
      </c>
      <c r="AY167" s="158" t="s">
        <v>117</v>
      </c>
    </row>
    <row r="168" spans="2:65" s="12" customFormat="1" x14ac:dyDescent="0.2">
      <c r="B168" s="142"/>
      <c r="D168" s="143" t="s">
        <v>129</v>
      </c>
      <c r="E168" s="144" t="s">
        <v>1</v>
      </c>
      <c r="F168" s="145" t="s">
        <v>206</v>
      </c>
      <c r="H168" s="146">
        <v>8.1</v>
      </c>
      <c r="I168" s="147"/>
      <c r="L168" s="142"/>
      <c r="M168" s="148"/>
      <c r="T168" s="149"/>
      <c r="AT168" s="144" t="s">
        <v>129</v>
      </c>
      <c r="AU168" s="144" t="s">
        <v>81</v>
      </c>
      <c r="AV168" s="12" t="s">
        <v>81</v>
      </c>
      <c r="AW168" s="12" t="s">
        <v>31</v>
      </c>
      <c r="AX168" s="12" t="s">
        <v>79</v>
      </c>
      <c r="AY168" s="144" t="s">
        <v>117</v>
      </c>
    </row>
    <row r="169" spans="2:65" s="1" customFormat="1" ht="37.75" customHeight="1" x14ac:dyDescent="0.2">
      <c r="B169" s="127"/>
      <c r="C169" s="128" t="s">
        <v>8</v>
      </c>
      <c r="D169" s="128" t="s">
        <v>120</v>
      </c>
      <c r="E169" s="129" t="s">
        <v>207</v>
      </c>
      <c r="F169" s="130" t="s">
        <v>208</v>
      </c>
      <c r="G169" s="131" t="s">
        <v>123</v>
      </c>
      <c r="H169" s="132">
        <v>60</v>
      </c>
      <c r="I169" s="133"/>
      <c r="J169" s="134">
        <f>ROUND(I169*H169,2)</f>
        <v>0</v>
      </c>
      <c r="K169" s="135"/>
      <c r="L169" s="31"/>
      <c r="M169" s="136" t="s">
        <v>1</v>
      </c>
      <c r="N169" s="137" t="s">
        <v>39</v>
      </c>
      <c r="P169" s="138">
        <f>O169*H169</f>
        <v>0</v>
      </c>
      <c r="Q169" s="138">
        <v>3.2499999999999999E-3</v>
      </c>
      <c r="R169" s="138">
        <f>Q169*H169</f>
        <v>0.19499999999999998</v>
      </c>
      <c r="S169" s="138">
        <v>0</v>
      </c>
      <c r="T169" s="139">
        <f>S169*H169</f>
        <v>0</v>
      </c>
      <c r="AR169" s="140" t="s">
        <v>197</v>
      </c>
      <c r="AT169" s="140" t="s">
        <v>120</v>
      </c>
      <c r="AU169" s="140" t="s">
        <v>81</v>
      </c>
      <c r="AY169" s="16" t="s">
        <v>117</v>
      </c>
      <c r="BE169" s="141">
        <f>IF(N169="základní",J169,0)</f>
        <v>0</v>
      </c>
      <c r="BF169" s="141">
        <f>IF(N169="snížená",J169,0)</f>
        <v>0</v>
      </c>
      <c r="BG169" s="141">
        <f>IF(N169="zákl. přenesená",J169,0)</f>
        <v>0</v>
      </c>
      <c r="BH169" s="141">
        <f>IF(N169="sníž. přenesená",J169,0)</f>
        <v>0</v>
      </c>
      <c r="BI169" s="141">
        <f>IF(N169="nulová",J169,0)</f>
        <v>0</v>
      </c>
      <c r="BJ169" s="16" t="s">
        <v>79</v>
      </c>
      <c r="BK169" s="141">
        <f>ROUND(I169*H169,2)</f>
        <v>0</v>
      </c>
      <c r="BL169" s="16" t="s">
        <v>197</v>
      </c>
      <c r="BM169" s="140" t="s">
        <v>209</v>
      </c>
    </row>
    <row r="170" spans="2:65" s="12" customFormat="1" x14ac:dyDescent="0.2">
      <c r="B170" s="142"/>
      <c r="D170" s="143" t="s">
        <v>129</v>
      </c>
      <c r="E170" s="144" t="s">
        <v>1</v>
      </c>
      <c r="F170" s="145" t="s">
        <v>210</v>
      </c>
      <c r="H170" s="146">
        <v>60</v>
      </c>
      <c r="I170" s="147"/>
      <c r="L170" s="142"/>
      <c r="M170" s="148"/>
      <c r="T170" s="149"/>
      <c r="AT170" s="144" t="s">
        <v>129</v>
      </c>
      <c r="AU170" s="144" t="s">
        <v>81</v>
      </c>
      <c r="AV170" s="12" t="s">
        <v>81</v>
      </c>
      <c r="AW170" s="12" t="s">
        <v>31</v>
      </c>
      <c r="AX170" s="12" t="s">
        <v>79</v>
      </c>
      <c r="AY170" s="144" t="s">
        <v>117</v>
      </c>
    </row>
    <row r="171" spans="2:65" s="1" customFormat="1" ht="24.15" customHeight="1" x14ac:dyDescent="0.2">
      <c r="B171" s="127"/>
      <c r="C171" s="163" t="s">
        <v>197</v>
      </c>
      <c r="D171" s="163" t="s">
        <v>211</v>
      </c>
      <c r="E171" s="164" t="s">
        <v>212</v>
      </c>
      <c r="F171" s="165" t="s">
        <v>213</v>
      </c>
      <c r="G171" s="166" t="s">
        <v>123</v>
      </c>
      <c r="H171" s="167">
        <v>63</v>
      </c>
      <c r="I171" s="168"/>
      <c r="J171" s="169">
        <f>ROUND(I171*H171,2)</f>
        <v>0</v>
      </c>
      <c r="K171" s="170"/>
      <c r="L171" s="171"/>
      <c r="M171" s="172" t="s">
        <v>1</v>
      </c>
      <c r="N171" s="173" t="s">
        <v>39</v>
      </c>
      <c r="P171" s="138">
        <f>O171*H171</f>
        <v>0</v>
      </c>
      <c r="Q171" s="138">
        <v>9.7999999999999997E-3</v>
      </c>
      <c r="R171" s="138">
        <f>Q171*H171</f>
        <v>0.61739999999999995</v>
      </c>
      <c r="S171" s="138">
        <v>0</v>
      </c>
      <c r="T171" s="139">
        <f>S171*H171</f>
        <v>0</v>
      </c>
      <c r="AR171" s="140" t="s">
        <v>214</v>
      </c>
      <c r="AT171" s="140" t="s">
        <v>211</v>
      </c>
      <c r="AU171" s="140" t="s">
        <v>81</v>
      </c>
      <c r="AY171" s="16" t="s">
        <v>117</v>
      </c>
      <c r="BE171" s="141">
        <f>IF(N171="základní",J171,0)</f>
        <v>0</v>
      </c>
      <c r="BF171" s="141">
        <f>IF(N171="snížená",J171,0)</f>
        <v>0</v>
      </c>
      <c r="BG171" s="141">
        <f>IF(N171="zákl. přenesená",J171,0)</f>
        <v>0</v>
      </c>
      <c r="BH171" s="141">
        <f>IF(N171="sníž. přenesená",J171,0)</f>
        <v>0</v>
      </c>
      <c r="BI171" s="141">
        <f>IF(N171="nulová",J171,0)</f>
        <v>0</v>
      </c>
      <c r="BJ171" s="16" t="s">
        <v>79</v>
      </c>
      <c r="BK171" s="141">
        <f>ROUND(I171*H171,2)</f>
        <v>0</v>
      </c>
      <c r="BL171" s="16" t="s">
        <v>197</v>
      </c>
      <c r="BM171" s="140" t="s">
        <v>215</v>
      </c>
    </row>
    <row r="172" spans="2:65" s="12" customFormat="1" x14ac:dyDescent="0.2">
      <c r="B172" s="142"/>
      <c r="D172" s="143" t="s">
        <v>129</v>
      </c>
      <c r="F172" s="145" t="s">
        <v>216</v>
      </c>
      <c r="H172" s="146">
        <v>63</v>
      </c>
      <c r="I172" s="147"/>
      <c r="L172" s="142"/>
      <c r="M172" s="148"/>
      <c r="T172" s="149"/>
      <c r="AT172" s="144" t="s">
        <v>129</v>
      </c>
      <c r="AU172" s="144" t="s">
        <v>81</v>
      </c>
      <c r="AV172" s="12" t="s">
        <v>81</v>
      </c>
      <c r="AW172" s="12" t="s">
        <v>3</v>
      </c>
      <c r="AX172" s="12" t="s">
        <v>79</v>
      </c>
      <c r="AY172" s="144" t="s">
        <v>117</v>
      </c>
    </row>
    <row r="173" spans="2:65" s="1" customFormat="1" ht="16.5" customHeight="1" x14ac:dyDescent="0.2">
      <c r="B173" s="127"/>
      <c r="C173" s="128" t="s">
        <v>217</v>
      </c>
      <c r="D173" s="128" t="s">
        <v>120</v>
      </c>
      <c r="E173" s="129" t="s">
        <v>218</v>
      </c>
      <c r="F173" s="130" t="s">
        <v>219</v>
      </c>
      <c r="G173" s="131" t="s">
        <v>220</v>
      </c>
      <c r="H173" s="132">
        <v>33.9</v>
      </c>
      <c r="I173" s="133"/>
      <c r="J173" s="134">
        <f>ROUND(I173*H173,2)</f>
        <v>0</v>
      </c>
      <c r="K173" s="135"/>
      <c r="L173" s="31"/>
      <c r="M173" s="136" t="s">
        <v>1</v>
      </c>
      <c r="N173" s="137" t="s">
        <v>39</v>
      </c>
      <c r="P173" s="138">
        <f>O173*H173</f>
        <v>0</v>
      </c>
      <c r="Q173" s="138">
        <v>5.1999999999999995E-4</v>
      </c>
      <c r="R173" s="138">
        <f>Q173*H173</f>
        <v>1.7627999999999998E-2</v>
      </c>
      <c r="S173" s="138">
        <v>0</v>
      </c>
      <c r="T173" s="139">
        <f>S173*H173</f>
        <v>0</v>
      </c>
      <c r="AR173" s="140" t="s">
        <v>197</v>
      </c>
      <c r="AT173" s="140" t="s">
        <v>120</v>
      </c>
      <c r="AU173" s="140" t="s">
        <v>81</v>
      </c>
      <c r="AY173" s="16" t="s">
        <v>117</v>
      </c>
      <c r="BE173" s="141">
        <f>IF(N173="základní",J173,0)</f>
        <v>0</v>
      </c>
      <c r="BF173" s="141">
        <f>IF(N173="snížená",J173,0)</f>
        <v>0</v>
      </c>
      <c r="BG173" s="141">
        <f>IF(N173="zákl. přenesená",J173,0)</f>
        <v>0</v>
      </c>
      <c r="BH173" s="141">
        <f>IF(N173="sníž. přenesená",J173,0)</f>
        <v>0</v>
      </c>
      <c r="BI173" s="141">
        <f>IF(N173="nulová",J173,0)</f>
        <v>0</v>
      </c>
      <c r="BJ173" s="16" t="s">
        <v>79</v>
      </c>
      <c r="BK173" s="141">
        <f>ROUND(I173*H173,2)</f>
        <v>0</v>
      </c>
      <c r="BL173" s="16" t="s">
        <v>197</v>
      </c>
      <c r="BM173" s="140" t="s">
        <v>221</v>
      </c>
    </row>
    <row r="174" spans="2:65" s="12" customFormat="1" x14ac:dyDescent="0.2">
      <c r="B174" s="142"/>
      <c r="D174" s="143" t="s">
        <v>129</v>
      </c>
      <c r="E174" s="144" t="s">
        <v>1</v>
      </c>
      <c r="F174" s="145" t="s">
        <v>222</v>
      </c>
      <c r="H174" s="146">
        <v>33.9</v>
      </c>
      <c r="I174" s="147"/>
      <c r="L174" s="142"/>
      <c r="M174" s="148"/>
      <c r="T174" s="149"/>
      <c r="AT174" s="144" t="s">
        <v>129</v>
      </c>
      <c r="AU174" s="144" t="s">
        <v>81</v>
      </c>
      <c r="AV174" s="12" t="s">
        <v>81</v>
      </c>
      <c r="AW174" s="12" t="s">
        <v>31</v>
      </c>
      <c r="AX174" s="12" t="s">
        <v>79</v>
      </c>
      <c r="AY174" s="144" t="s">
        <v>117</v>
      </c>
    </row>
    <row r="175" spans="2:65" s="1" customFormat="1" ht="24.15" customHeight="1" x14ac:dyDescent="0.2">
      <c r="B175" s="127"/>
      <c r="C175" s="128" t="s">
        <v>223</v>
      </c>
      <c r="D175" s="128" t="s">
        <v>120</v>
      </c>
      <c r="E175" s="129" t="s">
        <v>224</v>
      </c>
      <c r="F175" s="130" t="s">
        <v>225</v>
      </c>
      <c r="G175" s="131" t="s">
        <v>226</v>
      </c>
      <c r="H175" s="174"/>
      <c r="I175" s="133"/>
      <c r="J175" s="134">
        <f>ROUND(I175*H175,2)</f>
        <v>0</v>
      </c>
      <c r="K175" s="135"/>
      <c r="L175" s="31"/>
      <c r="M175" s="136" t="s">
        <v>1</v>
      </c>
      <c r="N175" s="137" t="s">
        <v>39</v>
      </c>
      <c r="P175" s="138">
        <f>O175*H175</f>
        <v>0</v>
      </c>
      <c r="Q175" s="138">
        <v>0</v>
      </c>
      <c r="R175" s="138">
        <f>Q175*H175</f>
        <v>0</v>
      </c>
      <c r="S175" s="138">
        <v>0</v>
      </c>
      <c r="T175" s="139">
        <f>S175*H175</f>
        <v>0</v>
      </c>
      <c r="AR175" s="140" t="s">
        <v>197</v>
      </c>
      <c r="AT175" s="140" t="s">
        <v>120</v>
      </c>
      <c r="AU175" s="140" t="s">
        <v>81</v>
      </c>
      <c r="AY175" s="16" t="s">
        <v>117</v>
      </c>
      <c r="BE175" s="141">
        <f>IF(N175="základní",J175,0)</f>
        <v>0</v>
      </c>
      <c r="BF175" s="141">
        <f>IF(N175="snížená",J175,0)</f>
        <v>0</v>
      </c>
      <c r="BG175" s="141">
        <f>IF(N175="zákl. přenesená",J175,0)</f>
        <v>0</v>
      </c>
      <c r="BH175" s="141">
        <f>IF(N175="sníž. přenesená",J175,0)</f>
        <v>0</v>
      </c>
      <c r="BI175" s="141">
        <f>IF(N175="nulová",J175,0)</f>
        <v>0</v>
      </c>
      <c r="BJ175" s="16" t="s">
        <v>79</v>
      </c>
      <c r="BK175" s="141">
        <f>ROUND(I175*H175,2)</f>
        <v>0</v>
      </c>
      <c r="BL175" s="16" t="s">
        <v>197</v>
      </c>
      <c r="BM175" s="140" t="s">
        <v>227</v>
      </c>
    </row>
    <row r="176" spans="2:65" s="11" customFormat="1" ht="22.75" customHeight="1" x14ac:dyDescent="0.25">
      <c r="B176" s="115"/>
      <c r="D176" s="116" t="s">
        <v>73</v>
      </c>
      <c r="E176" s="125" t="s">
        <v>228</v>
      </c>
      <c r="F176" s="125" t="s">
        <v>229</v>
      </c>
      <c r="I176" s="118"/>
      <c r="J176" s="126">
        <f>BK176</f>
        <v>0</v>
      </c>
      <c r="L176" s="115"/>
      <c r="M176" s="120"/>
      <c r="P176" s="121">
        <f>SUM(P177:P178)</f>
        <v>0</v>
      </c>
      <c r="R176" s="121">
        <f>SUM(R177:R178)</f>
        <v>0</v>
      </c>
      <c r="T176" s="122">
        <f>SUM(T177:T178)</f>
        <v>0.33405000000000001</v>
      </c>
      <c r="AR176" s="116" t="s">
        <v>81</v>
      </c>
      <c r="AT176" s="123" t="s">
        <v>73</v>
      </c>
      <c r="AU176" s="123" t="s">
        <v>79</v>
      </c>
      <c r="AY176" s="116" t="s">
        <v>117</v>
      </c>
      <c r="BK176" s="124">
        <f>SUM(BK177:BK178)</f>
        <v>0</v>
      </c>
    </row>
    <row r="177" spans="2:65" s="1" customFormat="1" ht="16.5" customHeight="1" x14ac:dyDescent="0.2">
      <c r="B177" s="127"/>
      <c r="C177" s="128" t="s">
        <v>230</v>
      </c>
      <c r="D177" s="128" t="s">
        <v>120</v>
      </c>
      <c r="E177" s="129" t="s">
        <v>231</v>
      </c>
      <c r="F177" s="130" t="s">
        <v>232</v>
      </c>
      <c r="G177" s="131" t="s">
        <v>220</v>
      </c>
      <c r="H177" s="132">
        <v>17</v>
      </c>
      <c r="I177" s="133"/>
      <c r="J177" s="134">
        <f>ROUND(I177*H177,2)</f>
        <v>0</v>
      </c>
      <c r="K177" s="135"/>
      <c r="L177" s="31"/>
      <c r="M177" s="136" t="s">
        <v>1</v>
      </c>
      <c r="N177" s="137" t="s">
        <v>39</v>
      </c>
      <c r="P177" s="138">
        <f>O177*H177</f>
        <v>0</v>
      </c>
      <c r="Q177" s="138">
        <v>0</v>
      </c>
      <c r="R177" s="138">
        <f>Q177*H177</f>
        <v>0</v>
      </c>
      <c r="S177" s="138">
        <v>1.9650000000000001E-2</v>
      </c>
      <c r="T177" s="139">
        <f>S177*H177</f>
        <v>0.33405000000000001</v>
      </c>
      <c r="AR177" s="140" t="s">
        <v>197</v>
      </c>
      <c r="AT177" s="140" t="s">
        <v>120</v>
      </c>
      <c r="AU177" s="140" t="s">
        <v>81</v>
      </c>
      <c r="AY177" s="16" t="s">
        <v>117</v>
      </c>
      <c r="BE177" s="141">
        <f>IF(N177="základní",J177,0)</f>
        <v>0</v>
      </c>
      <c r="BF177" s="141">
        <f>IF(N177="snížená",J177,0)</f>
        <v>0</v>
      </c>
      <c r="BG177" s="141">
        <f>IF(N177="zákl. přenesená",J177,0)</f>
        <v>0</v>
      </c>
      <c r="BH177" s="141">
        <f>IF(N177="sníž. přenesená",J177,0)</f>
        <v>0</v>
      </c>
      <c r="BI177" s="141">
        <f>IF(N177="nulová",J177,0)</f>
        <v>0</v>
      </c>
      <c r="BJ177" s="16" t="s">
        <v>79</v>
      </c>
      <c r="BK177" s="141">
        <f>ROUND(I177*H177,2)</f>
        <v>0</v>
      </c>
      <c r="BL177" s="16" t="s">
        <v>197</v>
      </c>
      <c r="BM177" s="140" t="s">
        <v>233</v>
      </c>
    </row>
    <row r="178" spans="2:65" s="12" customFormat="1" x14ac:dyDescent="0.2">
      <c r="B178" s="142"/>
      <c r="D178" s="143" t="s">
        <v>129</v>
      </c>
      <c r="E178" s="144" t="s">
        <v>1</v>
      </c>
      <c r="F178" s="145" t="s">
        <v>234</v>
      </c>
      <c r="H178" s="146">
        <v>17</v>
      </c>
      <c r="I178" s="147"/>
      <c r="L178" s="142"/>
      <c r="M178" s="148"/>
      <c r="T178" s="149"/>
      <c r="AT178" s="144" t="s">
        <v>129</v>
      </c>
      <c r="AU178" s="144" t="s">
        <v>81</v>
      </c>
      <c r="AV178" s="12" t="s">
        <v>81</v>
      </c>
      <c r="AW178" s="12" t="s">
        <v>31</v>
      </c>
      <c r="AX178" s="12" t="s">
        <v>79</v>
      </c>
      <c r="AY178" s="144" t="s">
        <v>117</v>
      </c>
    </row>
    <row r="179" spans="2:65" s="11" customFormat="1" ht="22.75" customHeight="1" x14ac:dyDescent="0.25">
      <c r="B179" s="115"/>
      <c r="D179" s="116" t="s">
        <v>73</v>
      </c>
      <c r="E179" s="125" t="s">
        <v>235</v>
      </c>
      <c r="F179" s="125" t="s">
        <v>236</v>
      </c>
      <c r="I179" s="118"/>
      <c r="J179" s="126">
        <f>BK179</f>
        <v>0</v>
      </c>
      <c r="L179" s="115"/>
      <c r="M179" s="120"/>
      <c r="P179" s="121">
        <f>SUM(P180:P190)</f>
        <v>0</v>
      </c>
      <c r="R179" s="121">
        <f>SUM(R180:R190)</f>
        <v>1.5910000000000001E-2</v>
      </c>
      <c r="T179" s="122">
        <f>SUM(T180:T190)</f>
        <v>0</v>
      </c>
      <c r="AR179" s="116" t="s">
        <v>81</v>
      </c>
      <c r="AT179" s="123" t="s">
        <v>73</v>
      </c>
      <c r="AU179" s="123" t="s">
        <v>79</v>
      </c>
      <c r="AY179" s="116" t="s">
        <v>117</v>
      </c>
      <c r="BK179" s="124">
        <f>SUM(BK180:BK190)</f>
        <v>0</v>
      </c>
    </row>
    <row r="180" spans="2:65" s="1" customFormat="1" ht="16.5" customHeight="1" x14ac:dyDescent="0.2">
      <c r="B180" s="127"/>
      <c r="C180" s="128" t="s">
        <v>237</v>
      </c>
      <c r="D180" s="128" t="s">
        <v>120</v>
      </c>
      <c r="E180" s="129" t="s">
        <v>238</v>
      </c>
      <c r="F180" s="130" t="s">
        <v>239</v>
      </c>
      <c r="G180" s="131" t="s">
        <v>123</v>
      </c>
      <c r="H180" s="132">
        <v>0.5</v>
      </c>
      <c r="I180" s="133"/>
      <c r="J180" s="134">
        <f>ROUND(I180*H180,2)</f>
        <v>0</v>
      </c>
      <c r="K180" s="135"/>
      <c r="L180" s="31"/>
      <c r="M180" s="136" t="s">
        <v>1</v>
      </c>
      <c r="N180" s="137" t="s">
        <v>39</v>
      </c>
      <c r="P180" s="138">
        <f>O180*H180</f>
        <v>0</v>
      </c>
      <c r="Q180" s="138">
        <v>0</v>
      </c>
      <c r="R180" s="138">
        <f>Q180*H180</f>
        <v>0</v>
      </c>
      <c r="S180" s="138">
        <v>0</v>
      </c>
      <c r="T180" s="139">
        <f>S180*H180</f>
        <v>0</v>
      </c>
      <c r="AR180" s="140" t="s">
        <v>197</v>
      </c>
      <c r="AT180" s="140" t="s">
        <v>120</v>
      </c>
      <c r="AU180" s="140" t="s">
        <v>81</v>
      </c>
      <c r="AY180" s="16" t="s">
        <v>117</v>
      </c>
      <c r="BE180" s="141">
        <f>IF(N180="základní",J180,0)</f>
        <v>0</v>
      </c>
      <c r="BF180" s="141">
        <f>IF(N180="snížená",J180,0)</f>
        <v>0</v>
      </c>
      <c r="BG180" s="141">
        <f>IF(N180="zákl. přenesená",J180,0)</f>
        <v>0</v>
      </c>
      <c r="BH180" s="141">
        <f>IF(N180="sníž. přenesená",J180,0)</f>
        <v>0</v>
      </c>
      <c r="BI180" s="141">
        <f>IF(N180="nulová",J180,0)</f>
        <v>0</v>
      </c>
      <c r="BJ180" s="16" t="s">
        <v>79</v>
      </c>
      <c r="BK180" s="141">
        <f>ROUND(I180*H180,2)</f>
        <v>0</v>
      </c>
      <c r="BL180" s="16" t="s">
        <v>197</v>
      </c>
      <c r="BM180" s="140" t="s">
        <v>240</v>
      </c>
    </row>
    <row r="181" spans="2:65" s="1" customFormat="1" ht="16.5" customHeight="1" x14ac:dyDescent="0.2">
      <c r="B181" s="127"/>
      <c r="C181" s="128" t="s">
        <v>7</v>
      </c>
      <c r="D181" s="128" t="s">
        <v>120</v>
      </c>
      <c r="E181" s="129" t="s">
        <v>241</v>
      </c>
      <c r="F181" s="130" t="s">
        <v>242</v>
      </c>
      <c r="G181" s="131" t="s">
        <v>123</v>
      </c>
      <c r="H181" s="132">
        <v>0.5</v>
      </c>
      <c r="I181" s="133"/>
      <c r="J181" s="134">
        <f>ROUND(I181*H181,2)</f>
        <v>0</v>
      </c>
      <c r="K181" s="135"/>
      <c r="L181" s="31"/>
      <c r="M181" s="136" t="s">
        <v>1</v>
      </c>
      <c r="N181" s="137" t="s">
        <v>39</v>
      </c>
      <c r="P181" s="138">
        <f>O181*H181</f>
        <v>0</v>
      </c>
      <c r="Q181" s="138">
        <v>2.9999999999999997E-4</v>
      </c>
      <c r="R181" s="138">
        <f>Q181*H181</f>
        <v>1.4999999999999999E-4</v>
      </c>
      <c r="S181" s="138">
        <v>0</v>
      </c>
      <c r="T181" s="139">
        <f>S181*H181</f>
        <v>0</v>
      </c>
      <c r="AR181" s="140" t="s">
        <v>197</v>
      </c>
      <c r="AT181" s="140" t="s">
        <v>120</v>
      </c>
      <c r="AU181" s="140" t="s">
        <v>81</v>
      </c>
      <c r="AY181" s="16" t="s">
        <v>117</v>
      </c>
      <c r="BE181" s="141">
        <f>IF(N181="základní",J181,0)</f>
        <v>0</v>
      </c>
      <c r="BF181" s="141">
        <f>IF(N181="snížená",J181,0)</f>
        <v>0</v>
      </c>
      <c r="BG181" s="141">
        <f>IF(N181="zákl. přenesená",J181,0)</f>
        <v>0</v>
      </c>
      <c r="BH181" s="141">
        <f>IF(N181="sníž. přenesená",J181,0)</f>
        <v>0</v>
      </c>
      <c r="BI181" s="141">
        <f>IF(N181="nulová",J181,0)</f>
        <v>0</v>
      </c>
      <c r="BJ181" s="16" t="s">
        <v>79</v>
      </c>
      <c r="BK181" s="141">
        <f>ROUND(I181*H181,2)</f>
        <v>0</v>
      </c>
      <c r="BL181" s="16" t="s">
        <v>197</v>
      </c>
      <c r="BM181" s="140" t="s">
        <v>243</v>
      </c>
    </row>
    <row r="182" spans="2:65" s="1" customFormat="1" ht="21.75" customHeight="1" x14ac:dyDescent="0.2">
      <c r="B182" s="127"/>
      <c r="C182" s="128" t="s">
        <v>244</v>
      </c>
      <c r="D182" s="128" t="s">
        <v>120</v>
      </c>
      <c r="E182" s="129" t="s">
        <v>245</v>
      </c>
      <c r="F182" s="130" t="s">
        <v>246</v>
      </c>
      <c r="G182" s="131" t="s">
        <v>123</v>
      </c>
      <c r="H182" s="132">
        <v>0.5</v>
      </c>
      <c r="I182" s="133"/>
      <c r="J182" s="134">
        <f>ROUND(I182*H182,2)</f>
        <v>0</v>
      </c>
      <c r="K182" s="135"/>
      <c r="L182" s="31"/>
      <c r="M182" s="136" t="s">
        <v>1</v>
      </c>
      <c r="N182" s="137" t="s">
        <v>39</v>
      </c>
      <c r="P182" s="138">
        <f>O182*H182</f>
        <v>0</v>
      </c>
      <c r="Q182" s="138">
        <v>4.4999999999999997E-3</v>
      </c>
      <c r="R182" s="138">
        <f>Q182*H182</f>
        <v>2.2499999999999998E-3</v>
      </c>
      <c r="S182" s="138">
        <v>0</v>
      </c>
      <c r="T182" s="139">
        <f>S182*H182</f>
        <v>0</v>
      </c>
      <c r="AR182" s="140" t="s">
        <v>197</v>
      </c>
      <c r="AT182" s="140" t="s">
        <v>120</v>
      </c>
      <c r="AU182" s="140" t="s">
        <v>81</v>
      </c>
      <c r="AY182" s="16" t="s">
        <v>117</v>
      </c>
      <c r="BE182" s="141">
        <f>IF(N182="základní",J182,0)</f>
        <v>0</v>
      </c>
      <c r="BF182" s="141">
        <f>IF(N182="snížená",J182,0)</f>
        <v>0</v>
      </c>
      <c r="BG182" s="141">
        <f>IF(N182="zákl. přenesená",J182,0)</f>
        <v>0</v>
      </c>
      <c r="BH182" s="141">
        <f>IF(N182="sníž. přenesená",J182,0)</f>
        <v>0</v>
      </c>
      <c r="BI182" s="141">
        <f>IF(N182="nulová",J182,0)</f>
        <v>0</v>
      </c>
      <c r="BJ182" s="16" t="s">
        <v>79</v>
      </c>
      <c r="BK182" s="141">
        <f>ROUND(I182*H182,2)</f>
        <v>0</v>
      </c>
      <c r="BL182" s="16" t="s">
        <v>197</v>
      </c>
      <c r="BM182" s="140" t="s">
        <v>247</v>
      </c>
    </row>
    <row r="183" spans="2:65" s="1" customFormat="1" ht="24.15" customHeight="1" x14ac:dyDescent="0.2">
      <c r="B183" s="127"/>
      <c r="C183" s="128" t="s">
        <v>248</v>
      </c>
      <c r="D183" s="128" t="s">
        <v>120</v>
      </c>
      <c r="E183" s="129" t="s">
        <v>249</v>
      </c>
      <c r="F183" s="130" t="s">
        <v>250</v>
      </c>
      <c r="G183" s="131" t="s">
        <v>123</v>
      </c>
      <c r="H183" s="132">
        <v>0.5</v>
      </c>
      <c r="I183" s="133"/>
      <c r="J183" s="134">
        <f>ROUND(I183*H183,2)</f>
        <v>0</v>
      </c>
      <c r="K183" s="135"/>
      <c r="L183" s="31"/>
      <c r="M183" s="136" t="s">
        <v>1</v>
      </c>
      <c r="N183" s="137" t="s">
        <v>39</v>
      </c>
      <c r="P183" s="138">
        <f>O183*H183</f>
        <v>0</v>
      </c>
      <c r="Q183" s="138">
        <v>7.4999999999999997E-3</v>
      </c>
      <c r="R183" s="138">
        <f>Q183*H183</f>
        <v>3.7499999999999999E-3</v>
      </c>
      <c r="S183" s="138">
        <v>0</v>
      </c>
      <c r="T183" s="139">
        <f>S183*H183</f>
        <v>0</v>
      </c>
      <c r="AR183" s="140" t="s">
        <v>197</v>
      </c>
      <c r="AT183" s="140" t="s">
        <v>120</v>
      </c>
      <c r="AU183" s="140" t="s">
        <v>81</v>
      </c>
      <c r="AY183" s="16" t="s">
        <v>117</v>
      </c>
      <c r="BE183" s="141">
        <f>IF(N183="základní",J183,0)</f>
        <v>0</v>
      </c>
      <c r="BF183" s="141">
        <f>IF(N183="snížená",J183,0)</f>
        <v>0</v>
      </c>
      <c r="BG183" s="141">
        <f>IF(N183="zákl. přenesená",J183,0)</f>
        <v>0</v>
      </c>
      <c r="BH183" s="141">
        <f>IF(N183="sníž. přenesená",J183,0)</f>
        <v>0</v>
      </c>
      <c r="BI183" s="141">
        <f>IF(N183="nulová",J183,0)</f>
        <v>0</v>
      </c>
      <c r="BJ183" s="16" t="s">
        <v>79</v>
      </c>
      <c r="BK183" s="141">
        <f>ROUND(I183*H183,2)</f>
        <v>0</v>
      </c>
      <c r="BL183" s="16" t="s">
        <v>197</v>
      </c>
      <c r="BM183" s="140" t="s">
        <v>251</v>
      </c>
    </row>
    <row r="184" spans="2:65" s="14" customFormat="1" x14ac:dyDescent="0.2">
      <c r="B184" s="157"/>
      <c r="D184" s="143" t="s">
        <v>129</v>
      </c>
      <c r="E184" s="158" t="s">
        <v>1</v>
      </c>
      <c r="F184" s="159" t="s">
        <v>252</v>
      </c>
      <c r="H184" s="158" t="s">
        <v>1</v>
      </c>
      <c r="I184" s="160"/>
      <c r="L184" s="157"/>
      <c r="M184" s="161"/>
      <c r="T184" s="162"/>
      <c r="AT184" s="158" t="s">
        <v>129</v>
      </c>
      <c r="AU184" s="158" t="s">
        <v>81</v>
      </c>
      <c r="AV184" s="14" t="s">
        <v>79</v>
      </c>
      <c r="AW184" s="14" t="s">
        <v>31</v>
      </c>
      <c r="AX184" s="14" t="s">
        <v>74</v>
      </c>
      <c r="AY184" s="158" t="s">
        <v>117</v>
      </c>
    </row>
    <row r="185" spans="2:65" s="12" customFormat="1" x14ac:dyDescent="0.2">
      <c r="B185" s="142"/>
      <c r="D185" s="143" t="s">
        <v>129</v>
      </c>
      <c r="E185" s="144" t="s">
        <v>1</v>
      </c>
      <c r="F185" s="145" t="s">
        <v>253</v>
      </c>
      <c r="H185" s="146">
        <v>0.5</v>
      </c>
      <c r="I185" s="147"/>
      <c r="L185" s="142"/>
      <c r="M185" s="148"/>
      <c r="T185" s="149"/>
      <c r="AT185" s="144" t="s">
        <v>129</v>
      </c>
      <c r="AU185" s="144" t="s">
        <v>81</v>
      </c>
      <c r="AV185" s="12" t="s">
        <v>81</v>
      </c>
      <c r="AW185" s="12" t="s">
        <v>31</v>
      </c>
      <c r="AX185" s="12" t="s">
        <v>79</v>
      </c>
      <c r="AY185" s="144" t="s">
        <v>117</v>
      </c>
    </row>
    <row r="186" spans="2:65" s="1" customFormat="1" ht="24.15" customHeight="1" x14ac:dyDescent="0.2">
      <c r="B186" s="127"/>
      <c r="C186" s="163" t="s">
        <v>254</v>
      </c>
      <c r="D186" s="163" t="s">
        <v>211</v>
      </c>
      <c r="E186" s="164" t="s">
        <v>255</v>
      </c>
      <c r="F186" s="165" t="s">
        <v>256</v>
      </c>
      <c r="G186" s="166" t="s">
        <v>123</v>
      </c>
      <c r="H186" s="167">
        <v>0.55000000000000004</v>
      </c>
      <c r="I186" s="168"/>
      <c r="J186" s="169">
        <f>ROUND(I186*H186,2)</f>
        <v>0</v>
      </c>
      <c r="K186" s="170"/>
      <c r="L186" s="171"/>
      <c r="M186" s="172" t="s">
        <v>1</v>
      </c>
      <c r="N186" s="173" t="s">
        <v>39</v>
      </c>
      <c r="P186" s="138">
        <f>O186*H186</f>
        <v>0</v>
      </c>
      <c r="Q186" s="138">
        <v>1.77E-2</v>
      </c>
      <c r="R186" s="138">
        <f>Q186*H186</f>
        <v>9.7350000000000006E-3</v>
      </c>
      <c r="S186" s="138">
        <v>0</v>
      </c>
      <c r="T186" s="139">
        <f>S186*H186</f>
        <v>0</v>
      </c>
      <c r="AR186" s="140" t="s">
        <v>214</v>
      </c>
      <c r="AT186" s="140" t="s">
        <v>211</v>
      </c>
      <c r="AU186" s="140" t="s">
        <v>81</v>
      </c>
      <c r="AY186" s="16" t="s">
        <v>117</v>
      </c>
      <c r="BE186" s="141">
        <f>IF(N186="základní",J186,0)</f>
        <v>0</v>
      </c>
      <c r="BF186" s="141">
        <f>IF(N186="snížená",J186,0)</f>
        <v>0</v>
      </c>
      <c r="BG186" s="141">
        <f>IF(N186="zákl. přenesená",J186,0)</f>
        <v>0</v>
      </c>
      <c r="BH186" s="141">
        <f>IF(N186="sníž. přenesená",J186,0)</f>
        <v>0</v>
      </c>
      <c r="BI186" s="141">
        <f>IF(N186="nulová",J186,0)</f>
        <v>0</v>
      </c>
      <c r="BJ186" s="16" t="s">
        <v>79</v>
      </c>
      <c r="BK186" s="141">
        <f>ROUND(I186*H186,2)</f>
        <v>0</v>
      </c>
      <c r="BL186" s="16" t="s">
        <v>197</v>
      </c>
      <c r="BM186" s="140" t="s">
        <v>257</v>
      </c>
    </row>
    <row r="187" spans="2:65" s="12" customFormat="1" x14ac:dyDescent="0.2">
      <c r="B187" s="142"/>
      <c r="D187" s="143" t="s">
        <v>129</v>
      </c>
      <c r="F187" s="145" t="s">
        <v>258</v>
      </c>
      <c r="H187" s="146">
        <v>0.55000000000000004</v>
      </c>
      <c r="I187" s="147"/>
      <c r="L187" s="142"/>
      <c r="M187" s="148"/>
      <c r="T187" s="149"/>
      <c r="AT187" s="144" t="s">
        <v>129</v>
      </c>
      <c r="AU187" s="144" t="s">
        <v>81</v>
      </c>
      <c r="AV187" s="12" t="s">
        <v>81</v>
      </c>
      <c r="AW187" s="12" t="s">
        <v>3</v>
      </c>
      <c r="AX187" s="12" t="s">
        <v>79</v>
      </c>
      <c r="AY187" s="144" t="s">
        <v>117</v>
      </c>
    </row>
    <row r="188" spans="2:65" s="1" customFormat="1" ht="37.75" customHeight="1" x14ac:dyDescent="0.2">
      <c r="B188" s="127"/>
      <c r="C188" s="128" t="s">
        <v>259</v>
      </c>
      <c r="D188" s="128" t="s">
        <v>120</v>
      </c>
      <c r="E188" s="129" t="s">
        <v>260</v>
      </c>
      <c r="F188" s="130" t="s">
        <v>261</v>
      </c>
      <c r="G188" s="131" t="s">
        <v>123</v>
      </c>
      <c r="H188" s="132">
        <v>0.5</v>
      </c>
      <c r="I188" s="133"/>
      <c r="J188" s="134">
        <f>ROUND(I188*H188,2)</f>
        <v>0</v>
      </c>
      <c r="K188" s="135"/>
      <c r="L188" s="31"/>
      <c r="M188" s="136" t="s">
        <v>1</v>
      </c>
      <c r="N188" s="137" t="s">
        <v>39</v>
      </c>
      <c r="P188" s="138">
        <f>O188*H188</f>
        <v>0</v>
      </c>
      <c r="Q188" s="138">
        <v>0</v>
      </c>
      <c r="R188" s="138">
        <f>Q188*H188</f>
        <v>0</v>
      </c>
      <c r="S188" s="138">
        <v>0</v>
      </c>
      <c r="T188" s="139">
        <f>S188*H188</f>
        <v>0</v>
      </c>
      <c r="AR188" s="140" t="s">
        <v>197</v>
      </c>
      <c r="AT188" s="140" t="s">
        <v>120</v>
      </c>
      <c r="AU188" s="140" t="s">
        <v>81</v>
      </c>
      <c r="AY188" s="16" t="s">
        <v>117</v>
      </c>
      <c r="BE188" s="141">
        <f>IF(N188="základní",J188,0)</f>
        <v>0</v>
      </c>
      <c r="BF188" s="141">
        <f>IF(N188="snížená",J188,0)</f>
        <v>0</v>
      </c>
      <c r="BG188" s="141">
        <f>IF(N188="zákl. přenesená",J188,0)</f>
        <v>0</v>
      </c>
      <c r="BH188" s="141">
        <f>IF(N188="sníž. přenesená",J188,0)</f>
        <v>0</v>
      </c>
      <c r="BI188" s="141">
        <f>IF(N188="nulová",J188,0)</f>
        <v>0</v>
      </c>
      <c r="BJ188" s="16" t="s">
        <v>79</v>
      </c>
      <c r="BK188" s="141">
        <f>ROUND(I188*H188,2)</f>
        <v>0</v>
      </c>
      <c r="BL188" s="16" t="s">
        <v>197</v>
      </c>
      <c r="BM188" s="140" t="s">
        <v>262</v>
      </c>
    </row>
    <row r="189" spans="2:65" s="1" customFormat="1" ht="24.15" customHeight="1" x14ac:dyDescent="0.2">
      <c r="B189" s="127"/>
      <c r="C189" s="128" t="s">
        <v>263</v>
      </c>
      <c r="D189" s="128" t="s">
        <v>120</v>
      </c>
      <c r="E189" s="129" t="s">
        <v>264</v>
      </c>
      <c r="F189" s="130" t="s">
        <v>265</v>
      </c>
      <c r="G189" s="131" t="s">
        <v>123</v>
      </c>
      <c r="H189" s="132">
        <v>0.5</v>
      </c>
      <c r="I189" s="133"/>
      <c r="J189" s="134">
        <f>ROUND(I189*H189,2)</f>
        <v>0</v>
      </c>
      <c r="K189" s="135"/>
      <c r="L189" s="31"/>
      <c r="M189" s="136" t="s">
        <v>1</v>
      </c>
      <c r="N189" s="137" t="s">
        <v>39</v>
      </c>
      <c r="P189" s="138">
        <f>O189*H189</f>
        <v>0</v>
      </c>
      <c r="Q189" s="138">
        <v>5.0000000000000002E-5</v>
      </c>
      <c r="R189" s="138">
        <f>Q189*H189</f>
        <v>2.5000000000000001E-5</v>
      </c>
      <c r="S189" s="138">
        <v>0</v>
      </c>
      <c r="T189" s="139">
        <f>S189*H189</f>
        <v>0</v>
      </c>
      <c r="AR189" s="140" t="s">
        <v>197</v>
      </c>
      <c r="AT189" s="140" t="s">
        <v>120</v>
      </c>
      <c r="AU189" s="140" t="s">
        <v>81</v>
      </c>
      <c r="AY189" s="16" t="s">
        <v>117</v>
      </c>
      <c r="BE189" s="141">
        <f>IF(N189="základní",J189,0)</f>
        <v>0</v>
      </c>
      <c r="BF189" s="141">
        <f>IF(N189="snížená",J189,0)</f>
        <v>0</v>
      </c>
      <c r="BG189" s="141">
        <f>IF(N189="zákl. přenesená",J189,0)</f>
        <v>0</v>
      </c>
      <c r="BH189" s="141">
        <f>IF(N189="sníž. přenesená",J189,0)</f>
        <v>0</v>
      </c>
      <c r="BI189" s="141">
        <f>IF(N189="nulová",J189,0)</f>
        <v>0</v>
      </c>
      <c r="BJ189" s="16" t="s">
        <v>79</v>
      </c>
      <c r="BK189" s="141">
        <f>ROUND(I189*H189,2)</f>
        <v>0</v>
      </c>
      <c r="BL189" s="16" t="s">
        <v>197</v>
      </c>
      <c r="BM189" s="140" t="s">
        <v>266</v>
      </c>
    </row>
    <row r="190" spans="2:65" s="1" customFormat="1" ht="24.15" customHeight="1" x14ac:dyDescent="0.2">
      <c r="B190" s="127"/>
      <c r="C190" s="128" t="s">
        <v>267</v>
      </c>
      <c r="D190" s="128" t="s">
        <v>120</v>
      </c>
      <c r="E190" s="129" t="s">
        <v>268</v>
      </c>
      <c r="F190" s="130" t="s">
        <v>269</v>
      </c>
      <c r="G190" s="131" t="s">
        <v>226</v>
      </c>
      <c r="H190" s="174"/>
      <c r="I190" s="133"/>
      <c r="J190" s="134">
        <f>ROUND(I190*H190,2)</f>
        <v>0</v>
      </c>
      <c r="K190" s="135"/>
      <c r="L190" s="31"/>
      <c r="M190" s="136" t="s">
        <v>1</v>
      </c>
      <c r="N190" s="137" t="s">
        <v>39</v>
      </c>
      <c r="P190" s="138">
        <f>O190*H190</f>
        <v>0</v>
      </c>
      <c r="Q190" s="138">
        <v>0</v>
      </c>
      <c r="R190" s="138">
        <f>Q190*H190</f>
        <v>0</v>
      </c>
      <c r="S190" s="138">
        <v>0</v>
      </c>
      <c r="T190" s="139">
        <f>S190*H190</f>
        <v>0</v>
      </c>
      <c r="AR190" s="140" t="s">
        <v>197</v>
      </c>
      <c r="AT190" s="140" t="s">
        <v>120</v>
      </c>
      <c r="AU190" s="140" t="s">
        <v>81</v>
      </c>
      <c r="AY190" s="16" t="s">
        <v>117</v>
      </c>
      <c r="BE190" s="141">
        <f>IF(N190="základní",J190,0)</f>
        <v>0</v>
      </c>
      <c r="BF190" s="141">
        <f>IF(N190="snížená",J190,0)</f>
        <v>0</v>
      </c>
      <c r="BG190" s="141">
        <f>IF(N190="zákl. přenesená",J190,0)</f>
        <v>0</v>
      </c>
      <c r="BH190" s="141">
        <f>IF(N190="sníž. přenesená",J190,0)</f>
        <v>0</v>
      </c>
      <c r="BI190" s="141">
        <f>IF(N190="nulová",J190,0)</f>
        <v>0</v>
      </c>
      <c r="BJ190" s="16" t="s">
        <v>79</v>
      </c>
      <c r="BK190" s="141">
        <f>ROUND(I190*H190,2)</f>
        <v>0</v>
      </c>
      <c r="BL190" s="16" t="s">
        <v>197</v>
      </c>
      <c r="BM190" s="140" t="s">
        <v>270</v>
      </c>
    </row>
    <row r="191" spans="2:65" s="11" customFormat="1" ht="22.75" customHeight="1" x14ac:dyDescent="0.25">
      <c r="B191" s="115"/>
      <c r="D191" s="116" t="s">
        <v>73</v>
      </c>
      <c r="E191" s="125" t="s">
        <v>271</v>
      </c>
      <c r="F191" s="125" t="s">
        <v>272</v>
      </c>
      <c r="I191" s="118"/>
      <c r="J191" s="126">
        <f>BK191</f>
        <v>0</v>
      </c>
      <c r="L191" s="115"/>
      <c r="M191" s="120"/>
      <c r="P191" s="121">
        <f>SUM(P192:P217)</f>
        <v>0</v>
      </c>
      <c r="R191" s="121">
        <f>SUM(R192:R217)</f>
        <v>0.79313810000000007</v>
      </c>
      <c r="T191" s="122">
        <f>SUM(T192:T217)</f>
        <v>0.19514999999999999</v>
      </c>
      <c r="AR191" s="116" t="s">
        <v>81</v>
      </c>
      <c r="AT191" s="123" t="s">
        <v>73</v>
      </c>
      <c r="AU191" s="123" t="s">
        <v>79</v>
      </c>
      <c r="AY191" s="116" t="s">
        <v>117</v>
      </c>
      <c r="BK191" s="124">
        <f>SUM(BK192:BK217)</f>
        <v>0</v>
      </c>
    </row>
    <row r="192" spans="2:65" s="1" customFormat="1" ht="24.15" customHeight="1" x14ac:dyDescent="0.2">
      <c r="B192" s="127"/>
      <c r="C192" s="128" t="s">
        <v>273</v>
      </c>
      <c r="D192" s="128" t="s">
        <v>120</v>
      </c>
      <c r="E192" s="129" t="s">
        <v>274</v>
      </c>
      <c r="F192" s="130" t="s">
        <v>275</v>
      </c>
      <c r="G192" s="131" t="s">
        <v>123</v>
      </c>
      <c r="H192" s="132">
        <v>64.900000000000006</v>
      </c>
      <c r="I192" s="133"/>
      <c r="J192" s="134">
        <f>ROUND(I192*H192,2)</f>
        <v>0</v>
      </c>
      <c r="K192" s="135"/>
      <c r="L192" s="31"/>
      <c r="M192" s="136" t="s">
        <v>1</v>
      </c>
      <c r="N192" s="137" t="s">
        <v>39</v>
      </c>
      <c r="P192" s="138">
        <f>O192*H192</f>
        <v>0</v>
      </c>
      <c r="Q192" s="138">
        <v>0</v>
      </c>
      <c r="R192" s="138">
        <f>Q192*H192</f>
        <v>0</v>
      </c>
      <c r="S192" s="138">
        <v>2.5000000000000001E-3</v>
      </c>
      <c r="T192" s="139">
        <f>S192*H192</f>
        <v>0.16225000000000001</v>
      </c>
      <c r="AR192" s="140" t="s">
        <v>197</v>
      </c>
      <c r="AT192" s="140" t="s">
        <v>120</v>
      </c>
      <c r="AU192" s="140" t="s">
        <v>81</v>
      </c>
      <c r="AY192" s="16" t="s">
        <v>117</v>
      </c>
      <c r="BE192" s="141">
        <f>IF(N192="základní",J192,0)</f>
        <v>0</v>
      </c>
      <c r="BF192" s="141">
        <f>IF(N192="snížená",J192,0)</f>
        <v>0</v>
      </c>
      <c r="BG192" s="141">
        <f>IF(N192="zákl. přenesená",J192,0)</f>
        <v>0</v>
      </c>
      <c r="BH192" s="141">
        <f>IF(N192="sníž. přenesená",J192,0)</f>
        <v>0</v>
      </c>
      <c r="BI192" s="141">
        <f>IF(N192="nulová",J192,0)</f>
        <v>0</v>
      </c>
      <c r="BJ192" s="16" t="s">
        <v>79</v>
      </c>
      <c r="BK192" s="141">
        <f>ROUND(I192*H192,2)</f>
        <v>0</v>
      </c>
      <c r="BL192" s="16" t="s">
        <v>197</v>
      </c>
      <c r="BM192" s="140" t="s">
        <v>276</v>
      </c>
    </row>
    <row r="193" spans="2:65" s="12" customFormat="1" x14ac:dyDescent="0.2">
      <c r="B193" s="142"/>
      <c r="D193" s="143" t="s">
        <v>129</v>
      </c>
      <c r="E193" s="144" t="s">
        <v>1</v>
      </c>
      <c r="F193" s="145" t="s">
        <v>277</v>
      </c>
      <c r="H193" s="146">
        <v>66.099999999999994</v>
      </c>
      <c r="I193" s="147"/>
      <c r="L193" s="142"/>
      <c r="M193" s="148"/>
      <c r="T193" s="149"/>
      <c r="AT193" s="144" t="s">
        <v>129</v>
      </c>
      <c r="AU193" s="144" t="s">
        <v>81</v>
      </c>
      <c r="AV193" s="12" t="s">
        <v>81</v>
      </c>
      <c r="AW193" s="12" t="s">
        <v>31</v>
      </c>
      <c r="AX193" s="12" t="s">
        <v>74</v>
      </c>
      <c r="AY193" s="144" t="s">
        <v>117</v>
      </c>
    </row>
    <row r="194" spans="2:65" s="12" customFormat="1" x14ac:dyDescent="0.2">
      <c r="B194" s="142"/>
      <c r="D194" s="143" t="s">
        <v>129</v>
      </c>
      <c r="E194" s="144" t="s">
        <v>1</v>
      </c>
      <c r="F194" s="145" t="s">
        <v>278</v>
      </c>
      <c r="H194" s="146">
        <v>-1.2</v>
      </c>
      <c r="I194" s="147"/>
      <c r="L194" s="142"/>
      <c r="M194" s="148"/>
      <c r="T194" s="149"/>
      <c r="AT194" s="144" t="s">
        <v>129</v>
      </c>
      <c r="AU194" s="144" t="s">
        <v>81</v>
      </c>
      <c r="AV194" s="12" t="s">
        <v>81</v>
      </c>
      <c r="AW194" s="12" t="s">
        <v>31</v>
      </c>
      <c r="AX194" s="12" t="s">
        <v>74</v>
      </c>
      <c r="AY194" s="144" t="s">
        <v>117</v>
      </c>
    </row>
    <row r="195" spans="2:65" s="13" customFormat="1" x14ac:dyDescent="0.2">
      <c r="B195" s="150"/>
      <c r="D195" s="143" t="s">
        <v>129</v>
      </c>
      <c r="E195" s="151" t="s">
        <v>1</v>
      </c>
      <c r="F195" s="152" t="s">
        <v>133</v>
      </c>
      <c r="H195" s="153">
        <v>64.899999999999991</v>
      </c>
      <c r="I195" s="154"/>
      <c r="L195" s="150"/>
      <c r="M195" s="155"/>
      <c r="T195" s="156"/>
      <c r="AT195" s="151" t="s">
        <v>129</v>
      </c>
      <c r="AU195" s="151" t="s">
        <v>81</v>
      </c>
      <c r="AV195" s="13" t="s">
        <v>124</v>
      </c>
      <c r="AW195" s="13" t="s">
        <v>31</v>
      </c>
      <c r="AX195" s="13" t="s">
        <v>79</v>
      </c>
      <c r="AY195" s="151" t="s">
        <v>117</v>
      </c>
    </row>
    <row r="196" spans="2:65" s="1" customFormat="1" ht="24.15" customHeight="1" x14ac:dyDescent="0.2">
      <c r="B196" s="127"/>
      <c r="C196" s="128" t="s">
        <v>279</v>
      </c>
      <c r="D196" s="128" t="s">
        <v>120</v>
      </c>
      <c r="E196" s="129" t="s">
        <v>280</v>
      </c>
      <c r="F196" s="130" t="s">
        <v>281</v>
      </c>
      <c r="G196" s="131" t="s">
        <v>220</v>
      </c>
      <c r="H196" s="132">
        <v>32.9</v>
      </c>
      <c r="I196" s="133"/>
      <c r="J196" s="134">
        <f t="shared" ref="J196:J201" si="0">ROUND(I196*H196,2)</f>
        <v>0</v>
      </c>
      <c r="K196" s="135"/>
      <c r="L196" s="31"/>
      <c r="M196" s="136" t="s">
        <v>1</v>
      </c>
      <c r="N196" s="137" t="s">
        <v>39</v>
      </c>
      <c r="P196" s="138">
        <f t="shared" ref="P196:P201" si="1">O196*H196</f>
        <v>0</v>
      </c>
      <c r="Q196" s="138">
        <v>0</v>
      </c>
      <c r="R196" s="138">
        <f t="shared" ref="R196:R201" si="2">Q196*H196</f>
        <v>0</v>
      </c>
      <c r="S196" s="138">
        <v>1E-3</v>
      </c>
      <c r="T196" s="139">
        <f t="shared" ref="T196:T201" si="3">S196*H196</f>
        <v>3.2899999999999999E-2</v>
      </c>
      <c r="AR196" s="140" t="s">
        <v>197</v>
      </c>
      <c r="AT196" s="140" t="s">
        <v>120</v>
      </c>
      <c r="AU196" s="140" t="s">
        <v>81</v>
      </c>
      <c r="AY196" s="16" t="s">
        <v>117</v>
      </c>
      <c r="BE196" s="141">
        <f t="shared" ref="BE196:BE201" si="4">IF(N196="základní",J196,0)</f>
        <v>0</v>
      </c>
      <c r="BF196" s="141">
        <f t="shared" ref="BF196:BF201" si="5">IF(N196="snížená",J196,0)</f>
        <v>0</v>
      </c>
      <c r="BG196" s="141">
        <f t="shared" ref="BG196:BG201" si="6">IF(N196="zákl. přenesená",J196,0)</f>
        <v>0</v>
      </c>
      <c r="BH196" s="141">
        <f t="shared" ref="BH196:BH201" si="7">IF(N196="sníž. přenesená",J196,0)</f>
        <v>0</v>
      </c>
      <c r="BI196" s="141">
        <f t="shared" ref="BI196:BI201" si="8">IF(N196="nulová",J196,0)</f>
        <v>0</v>
      </c>
      <c r="BJ196" s="16" t="s">
        <v>79</v>
      </c>
      <c r="BK196" s="141">
        <f t="shared" ref="BK196:BK201" si="9">ROUND(I196*H196,2)</f>
        <v>0</v>
      </c>
      <c r="BL196" s="16" t="s">
        <v>197</v>
      </c>
      <c r="BM196" s="140" t="s">
        <v>282</v>
      </c>
    </row>
    <row r="197" spans="2:65" s="1" customFormat="1" ht="24.15" customHeight="1" x14ac:dyDescent="0.2">
      <c r="B197" s="127"/>
      <c r="C197" s="128" t="s">
        <v>283</v>
      </c>
      <c r="D197" s="128" t="s">
        <v>120</v>
      </c>
      <c r="E197" s="129" t="s">
        <v>284</v>
      </c>
      <c r="F197" s="130" t="s">
        <v>285</v>
      </c>
      <c r="G197" s="131" t="s">
        <v>123</v>
      </c>
      <c r="H197" s="132">
        <v>64.900000000000006</v>
      </c>
      <c r="I197" s="133"/>
      <c r="J197" s="134">
        <f t="shared" si="0"/>
        <v>0</v>
      </c>
      <c r="K197" s="135"/>
      <c r="L197" s="31"/>
      <c r="M197" s="136" t="s">
        <v>1</v>
      </c>
      <c r="N197" s="137" t="s">
        <v>39</v>
      </c>
      <c r="P197" s="138">
        <f t="shared" si="1"/>
        <v>0</v>
      </c>
      <c r="Q197" s="138">
        <v>0</v>
      </c>
      <c r="R197" s="138">
        <f t="shared" si="2"/>
        <v>0</v>
      </c>
      <c r="S197" s="138">
        <v>0</v>
      </c>
      <c r="T197" s="139">
        <f t="shared" si="3"/>
        <v>0</v>
      </c>
      <c r="AR197" s="140" t="s">
        <v>197</v>
      </c>
      <c r="AT197" s="140" t="s">
        <v>120</v>
      </c>
      <c r="AU197" s="140" t="s">
        <v>81</v>
      </c>
      <c r="AY197" s="16" t="s">
        <v>117</v>
      </c>
      <c r="BE197" s="141">
        <f t="shared" si="4"/>
        <v>0</v>
      </c>
      <c r="BF197" s="141">
        <f t="shared" si="5"/>
        <v>0</v>
      </c>
      <c r="BG197" s="141">
        <f t="shared" si="6"/>
        <v>0</v>
      </c>
      <c r="BH197" s="141">
        <f t="shared" si="7"/>
        <v>0</v>
      </c>
      <c r="BI197" s="141">
        <f t="shared" si="8"/>
        <v>0</v>
      </c>
      <c r="BJ197" s="16" t="s">
        <v>79</v>
      </c>
      <c r="BK197" s="141">
        <f t="shared" si="9"/>
        <v>0</v>
      </c>
      <c r="BL197" s="16" t="s">
        <v>197</v>
      </c>
      <c r="BM197" s="140" t="s">
        <v>286</v>
      </c>
    </row>
    <row r="198" spans="2:65" s="1" customFormat="1" ht="16.5" customHeight="1" x14ac:dyDescent="0.2">
      <c r="B198" s="127"/>
      <c r="C198" s="128" t="s">
        <v>287</v>
      </c>
      <c r="D198" s="128" t="s">
        <v>120</v>
      </c>
      <c r="E198" s="129" t="s">
        <v>288</v>
      </c>
      <c r="F198" s="130" t="s">
        <v>289</v>
      </c>
      <c r="G198" s="131" t="s">
        <v>123</v>
      </c>
      <c r="H198" s="132">
        <v>64.900000000000006</v>
      </c>
      <c r="I198" s="133"/>
      <c r="J198" s="134">
        <f t="shared" si="0"/>
        <v>0</v>
      </c>
      <c r="K198" s="135"/>
      <c r="L198" s="31"/>
      <c r="M198" s="136" t="s">
        <v>1</v>
      </c>
      <c r="N198" s="137" t="s">
        <v>39</v>
      </c>
      <c r="P198" s="138">
        <f t="shared" si="1"/>
        <v>0</v>
      </c>
      <c r="Q198" s="138">
        <v>0</v>
      </c>
      <c r="R198" s="138">
        <f t="shared" si="2"/>
        <v>0</v>
      </c>
      <c r="S198" s="138">
        <v>0</v>
      </c>
      <c r="T198" s="139">
        <f t="shared" si="3"/>
        <v>0</v>
      </c>
      <c r="AR198" s="140" t="s">
        <v>197</v>
      </c>
      <c r="AT198" s="140" t="s">
        <v>120</v>
      </c>
      <c r="AU198" s="140" t="s">
        <v>81</v>
      </c>
      <c r="AY198" s="16" t="s">
        <v>117</v>
      </c>
      <c r="BE198" s="141">
        <f t="shared" si="4"/>
        <v>0</v>
      </c>
      <c r="BF198" s="141">
        <f t="shared" si="5"/>
        <v>0</v>
      </c>
      <c r="BG198" s="141">
        <f t="shared" si="6"/>
        <v>0</v>
      </c>
      <c r="BH198" s="141">
        <f t="shared" si="7"/>
        <v>0</v>
      </c>
      <c r="BI198" s="141">
        <f t="shared" si="8"/>
        <v>0</v>
      </c>
      <c r="BJ198" s="16" t="s">
        <v>79</v>
      </c>
      <c r="BK198" s="141">
        <f t="shared" si="9"/>
        <v>0</v>
      </c>
      <c r="BL198" s="16" t="s">
        <v>197</v>
      </c>
      <c r="BM198" s="140" t="s">
        <v>290</v>
      </c>
    </row>
    <row r="199" spans="2:65" s="1" customFormat="1" ht="24.15" customHeight="1" x14ac:dyDescent="0.2">
      <c r="B199" s="127"/>
      <c r="C199" s="128" t="s">
        <v>214</v>
      </c>
      <c r="D199" s="128" t="s">
        <v>120</v>
      </c>
      <c r="E199" s="129" t="s">
        <v>291</v>
      </c>
      <c r="F199" s="130" t="s">
        <v>292</v>
      </c>
      <c r="G199" s="131" t="s">
        <v>123</v>
      </c>
      <c r="H199" s="132">
        <v>64.900000000000006</v>
      </c>
      <c r="I199" s="133"/>
      <c r="J199" s="134">
        <f t="shared" si="0"/>
        <v>0</v>
      </c>
      <c r="K199" s="135"/>
      <c r="L199" s="31"/>
      <c r="M199" s="136" t="s">
        <v>1</v>
      </c>
      <c r="N199" s="137" t="s">
        <v>39</v>
      </c>
      <c r="P199" s="138">
        <f t="shared" si="1"/>
        <v>0</v>
      </c>
      <c r="Q199" s="138">
        <v>2.0000000000000001E-4</v>
      </c>
      <c r="R199" s="138">
        <f t="shared" si="2"/>
        <v>1.2980000000000002E-2</v>
      </c>
      <c r="S199" s="138">
        <v>0</v>
      </c>
      <c r="T199" s="139">
        <f t="shared" si="3"/>
        <v>0</v>
      </c>
      <c r="AR199" s="140" t="s">
        <v>197</v>
      </c>
      <c r="AT199" s="140" t="s">
        <v>120</v>
      </c>
      <c r="AU199" s="140" t="s">
        <v>81</v>
      </c>
      <c r="AY199" s="16" t="s">
        <v>117</v>
      </c>
      <c r="BE199" s="141">
        <f t="shared" si="4"/>
        <v>0</v>
      </c>
      <c r="BF199" s="141">
        <f t="shared" si="5"/>
        <v>0</v>
      </c>
      <c r="BG199" s="141">
        <f t="shared" si="6"/>
        <v>0</v>
      </c>
      <c r="BH199" s="141">
        <f t="shared" si="7"/>
        <v>0</v>
      </c>
      <c r="BI199" s="141">
        <f t="shared" si="8"/>
        <v>0</v>
      </c>
      <c r="BJ199" s="16" t="s">
        <v>79</v>
      </c>
      <c r="BK199" s="141">
        <f t="shared" si="9"/>
        <v>0</v>
      </c>
      <c r="BL199" s="16" t="s">
        <v>197</v>
      </c>
      <c r="BM199" s="140" t="s">
        <v>293</v>
      </c>
    </row>
    <row r="200" spans="2:65" s="1" customFormat="1" ht="33" customHeight="1" x14ac:dyDescent="0.2">
      <c r="B200" s="127"/>
      <c r="C200" s="128" t="s">
        <v>294</v>
      </c>
      <c r="D200" s="128" t="s">
        <v>120</v>
      </c>
      <c r="E200" s="129" t="s">
        <v>295</v>
      </c>
      <c r="F200" s="130" t="s">
        <v>296</v>
      </c>
      <c r="G200" s="131" t="s">
        <v>123</v>
      </c>
      <c r="H200" s="132">
        <v>64.900000000000006</v>
      </c>
      <c r="I200" s="133"/>
      <c r="J200" s="134">
        <f t="shared" si="0"/>
        <v>0</v>
      </c>
      <c r="K200" s="135"/>
      <c r="L200" s="31"/>
      <c r="M200" s="136" t="s">
        <v>1</v>
      </c>
      <c r="N200" s="137" t="s">
        <v>39</v>
      </c>
      <c r="P200" s="138">
        <f t="shared" si="1"/>
        <v>0</v>
      </c>
      <c r="Q200" s="138">
        <v>7.4999999999999997E-3</v>
      </c>
      <c r="R200" s="138">
        <f t="shared" si="2"/>
        <v>0.48675000000000002</v>
      </c>
      <c r="S200" s="138">
        <v>0</v>
      </c>
      <c r="T200" s="139">
        <f t="shared" si="3"/>
        <v>0</v>
      </c>
      <c r="AR200" s="140" t="s">
        <v>197</v>
      </c>
      <c r="AT200" s="140" t="s">
        <v>120</v>
      </c>
      <c r="AU200" s="140" t="s">
        <v>81</v>
      </c>
      <c r="AY200" s="16" t="s">
        <v>117</v>
      </c>
      <c r="BE200" s="141">
        <f t="shared" si="4"/>
        <v>0</v>
      </c>
      <c r="BF200" s="141">
        <f t="shared" si="5"/>
        <v>0</v>
      </c>
      <c r="BG200" s="141">
        <f t="shared" si="6"/>
        <v>0</v>
      </c>
      <c r="BH200" s="141">
        <f t="shared" si="7"/>
        <v>0</v>
      </c>
      <c r="BI200" s="141">
        <f t="shared" si="8"/>
        <v>0</v>
      </c>
      <c r="BJ200" s="16" t="s">
        <v>79</v>
      </c>
      <c r="BK200" s="141">
        <f t="shared" si="9"/>
        <v>0</v>
      </c>
      <c r="BL200" s="16" t="s">
        <v>197</v>
      </c>
      <c r="BM200" s="140" t="s">
        <v>297</v>
      </c>
    </row>
    <row r="201" spans="2:65" s="1" customFormat="1" ht="21.75" customHeight="1" x14ac:dyDescent="0.2">
      <c r="B201" s="127"/>
      <c r="C201" s="128" t="s">
        <v>298</v>
      </c>
      <c r="D201" s="128" t="s">
        <v>120</v>
      </c>
      <c r="E201" s="129" t="s">
        <v>299</v>
      </c>
      <c r="F201" s="130" t="s">
        <v>300</v>
      </c>
      <c r="G201" s="131" t="s">
        <v>123</v>
      </c>
      <c r="H201" s="132">
        <v>64.900000000000006</v>
      </c>
      <c r="I201" s="133"/>
      <c r="J201" s="134">
        <f t="shared" si="0"/>
        <v>0</v>
      </c>
      <c r="K201" s="135"/>
      <c r="L201" s="31"/>
      <c r="M201" s="136" t="s">
        <v>1</v>
      </c>
      <c r="N201" s="137" t="s">
        <v>39</v>
      </c>
      <c r="P201" s="138">
        <f t="shared" si="1"/>
        <v>0</v>
      </c>
      <c r="Q201" s="138">
        <v>2.9999999999999997E-4</v>
      </c>
      <c r="R201" s="138">
        <f t="shared" si="2"/>
        <v>1.9470000000000001E-2</v>
      </c>
      <c r="S201" s="138">
        <v>0</v>
      </c>
      <c r="T201" s="139">
        <f t="shared" si="3"/>
        <v>0</v>
      </c>
      <c r="AR201" s="140" t="s">
        <v>197</v>
      </c>
      <c r="AT201" s="140" t="s">
        <v>120</v>
      </c>
      <c r="AU201" s="140" t="s">
        <v>81</v>
      </c>
      <c r="AY201" s="16" t="s">
        <v>117</v>
      </c>
      <c r="BE201" s="141">
        <f t="shared" si="4"/>
        <v>0</v>
      </c>
      <c r="BF201" s="141">
        <f t="shared" si="5"/>
        <v>0</v>
      </c>
      <c r="BG201" s="141">
        <f t="shared" si="6"/>
        <v>0</v>
      </c>
      <c r="BH201" s="141">
        <f t="shared" si="7"/>
        <v>0</v>
      </c>
      <c r="BI201" s="141">
        <f t="shared" si="8"/>
        <v>0</v>
      </c>
      <c r="BJ201" s="16" t="s">
        <v>79</v>
      </c>
      <c r="BK201" s="141">
        <f t="shared" si="9"/>
        <v>0</v>
      </c>
      <c r="BL201" s="16" t="s">
        <v>197</v>
      </c>
      <c r="BM201" s="140" t="s">
        <v>301</v>
      </c>
    </row>
    <row r="202" spans="2:65" s="12" customFormat="1" x14ac:dyDescent="0.2">
      <c r="B202" s="142"/>
      <c r="D202" s="143" t="s">
        <v>129</v>
      </c>
      <c r="E202" s="144" t="s">
        <v>1</v>
      </c>
      <c r="F202" s="145" t="s">
        <v>277</v>
      </c>
      <c r="H202" s="146">
        <v>66.099999999999994</v>
      </c>
      <c r="I202" s="147"/>
      <c r="L202" s="142"/>
      <c r="M202" s="148"/>
      <c r="T202" s="149"/>
      <c r="AT202" s="144" t="s">
        <v>129</v>
      </c>
      <c r="AU202" s="144" t="s">
        <v>81</v>
      </c>
      <c r="AV202" s="12" t="s">
        <v>81</v>
      </c>
      <c r="AW202" s="12" t="s">
        <v>31</v>
      </c>
      <c r="AX202" s="12" t="s">
        <v>74</v>
      </c>
      <c r="AY202" s="144" t="s">
        <v>117</v>
      </c>
    </row>
    <row r="203" spans="2:65" s="12" customFormat="1" x14ac:dyDescent="0.2">
      <c r="B203" s="142"/>
      <c r="D203" s="143" t="s">
        <v>129</v>
      </c>
      <c r="E203" s="144" t="s">
        <v>1</v>
      </c>
      <c r="F203" s="145" t="s">
        <v>278</v>
      </c>
      <c r="H203" s="146">
        <v>-1.2</v>
      </c>
      <c r="I203" s="147"/>
      <c r="L203" s="142"/>
      <c r="M203" s="148"/>
      <c r="T203" s="149"/>
      <c r="AT203" s="144" t="s">
        <v>129</v>
      </c>
      <c r="AU203" s="144" t="s">
        <v>81</v>
      </c>
      <c r="AV203" s="12" t="s">
        <v>81</v>
      </c>
      <c r="AW203" s="12" t="s">
        <v>31</v>
      </c>
      <c r="AX203" s="12" t="s">
        <v>74</v>
      </c>
      <c r="AY203" s="144" t="s">
        <v>117</v>
      </c>
    </row>
    <row r="204" spans="2:65" s="13" customFormat="1" x14ac:dyDescent="0.2">
      <c r="B204" s="150"/>
      <c r="D204" s="143" t="s">
        <v>129</v>
      </c>
      <c r="E204" s="151" t="s">
        <v>1</v>
      </c>
      <c r="F204" s="152" t="s">
        <v>133</v>
      </c>
      <c r="H204" s="153">
        <v>64.899999999999991</v>
      </c>
      <c r="I204" s="154"/>
      <c r="L204" s="150"/>
      <c r="M204" s="155"/>
      <c r="T204" s="156"/>
      <c r="AT204" s="151" t="s">
        <v>129</v>
      </c>
      <c r="AU204" s="151" t="s">
        <v>81</v>
      </c>
      <c r="AV204" s="13" t="s">
        <v>124</v>
      </c>
      <c r="AW204" s="13" t="s">
        <v>31</v>
      </c>
      <c r="AX204" s="13" t="s">
        <v>79</v>
      </c>
      <c r="AY204" s="151" t="s">
        <v>117</v>
      </c>
    </row>
    <row r="205" spans="2:65" s="1" customFormat="1" ht="44.25" customHeight="1" x14ac:dyDescent="0.2">
      <c r="B205" s="127"/>
      <c r="C205" s="163" t="s">
        <v>302</v>
      </c>
      <c r="D205" s="163" t="s">
        <v>211</v>
      </c>
      <c r="E205" s="164" t="s">
        <v>303</v>
      </c>
      <c r="F205" s="165" t="s">
        <v>304</v>
      </c>
      <c r="G205" s="166" t="s">
        <v>123</v>
      </c>
      <c r="H205" s="167">
        <v>71.39</v>
      </c>
      <c r="I205" s="168"/>
      <c r="J205" s="169">
        <f>ROUND(I205*H205,2)</f>
        <v>0</v>
      </c>
      <c r="K205" s="170"/>
      <c r="L205" s="171"/>
      <c r="M205" s="172" t="s">
        <v>1</v>
      </c>
      <c r="N205" s="173" t="s">
        <v>39</v>
      </c>
      <c r="P205" s="138">
        <f>O205*H205</f>
        <v>0</v>
      </c>
      <c r="Q205" s="138">
        <v>3.6800000000000001E-3</v>
      </c>
      <c r="R205" s="138">
        <f>Q205*H205</f>
        <v>0.26271520000000004</v>
      </c>
      <c r="S205" s="138">
        <v>0</v>
      </c>
      <c r="T205" s="139">
        <f>S205*H205</f>
        <v>0</v>
      </c>
      <c r="AR205" s="140" t="s">
        <v>214</v>
      </c>
      <c r="AT205" s="140" t="s">
        <v>211</v>
      </c>
      <c r="AU205" s="140" t="s">
        <v>81</v>
      </c>
      <c r="AY205" s="16" t="s">
        <v>117</v>
      </c>
      <c r="BE205" s="141">
        <f>IF(N205="základní",J205,0)</f>
        <v>0</v>
      </c>
      <c r="BF205" s="141">
        <f>IF(N205="snížená",J205,0)</f>
        <v>0</v>
      </c>
      <c r="BG205" s="141">
        <f>IF(N205="zákl. přenesená",J205,0)</f>
        <v>0</v>
      </c>
      <c r="BH205" s="141">
        <f>IF(N205="sníž. přenesená",J205,0)</f>
        <v>0</v>
      </c>
      <c r="BI205" s="141">
        <f>IF(N205="nulová",J205,0)</f>
        <v>0</v>
      </c>
      <c r="BJ205" s="16" t="s">
        <v>79</v>
      </c>
      <c r="BK205" s="141">
        <f>ROUND(I205*H205,2)</f>
        <v>0</v>
      </c>
      <c r="BL205" s="16" t="s">
        <v>197</v>
      </c>
      <c r="BM205" s="140" t="s">
        <v>305</v>
      </c>
    </row>
    <row r="206" spans="2:65" s="12" customFormat="1" x14ac:dyDescent="0.2">
      <c r="B206" s="142"/>
      <c r="D206" s="143" t="s">
        <v>129</v>
      </c>
      <c r="F206" s="145" t="s">
        <v>306</v>
      </c>
      <c r="H206" s="146">
        <v>71.39</v>
      </c>
      <c r="I206" s="147"/>
      <c r="L206" s="142"/>
      <c r="M206" s="148"/>
      <c r="T206" s="149"/>
      <c r="AT206" s="144" t="s">
        <v>129</v>
      </c>
      <c r="AU206" s="144" t="s">
        <v>81</v>
      </c>
      <c r="AV206" s="12" t="s">
        <v>81</v>
      </c>
      <c r="AW206" s="12" t="s">
        <v>3</v>
      </c>
      <c r="AX206" s="12" t="s">
        <v>79</v>
      </c>
      <c r="AY206" s="144" t="s">
        <v>117</v>
      </c>
    </row>
    <row r="207" spans="2:65" s="1" customFormat="1" ht="16.5" customHeight="1" x14ac:dyDescent="0.2">
      <c r="B207" s="127"/>
      <c r="C207" s="128" t="s">
        <v>307</v>
      </c>
      <c r="D207" s="128" t="s">
        <v>120</v>
      </c>
      <c r="E207" s="129" t="s">
        <v>308</v>
      </c>
      <c r="F207" s="130" t="s">
        <v>309</v>
      </c>
      <c r="G207" s="131" t="s">
        <v>220</v>
      </c>
      <c r="H207" s="132">
        <v>32.9</v>
      </c>
      <c r="I207" s="133"/>
      <c r="J207" s="134">
        <f>ROUND(I207*H207,2)</f>
        <v>0</v>
      </c>
      <c r="K207" s="135"/>
      <c r="L207" s="31"/>
      <c r="M207" s="136" t="s">
        <v>1</v>
      </c>
      <c r="N207" s="137" t="s">
        <v>39</v>
      </c>
      <c r="P207" s="138">
        <f>O207*H207</f>
        <v>0</v>
      </c>
      <c r="Q207" s="138">
        <v>1.0000000000000001E-5</v>
      </c>
      <c r="R207" s="138">
        <f>Q207*H207</f>
        <v>3.2900000000000003E-4</v>
      </c>
      <c r="S207" s="138">
        <v>0</v>
      </c>
      <c r="T207" s="139">
        <f>S207*H207</f>
        <v>0</v>
      </c>
      <c r="AR207" s="140" t="s">
        <v>197</v>
      </c>
      <c r="AT207" s="140" t="s">
        <v>120</v>
      </c>
      <c r="AU207" s="140" t="s">
        <v>81</v>
      </c>
      <c r="AY207" s="16" t="s">
        <v>117</v>
      </c>
      <c r="BE207" s="141">
        <f>IF(N207="základní",J207,0)</f>
        <v>0</v>
      </c>
      <c r="BF207" s="141">
        <f>IF(N207="snížená",J207,0)</f>
        <v>0</v>
      </c>
      <c r="BG207" s="141">
        <f>IF(N207="zákl. přenesená",J207,0)</f>
        <v>0</v>
      </c>
      <c r="BH207" s="141">
        <f>IF(N207="sníž. přenesená",J207,0)</f>
        <v>0</v>
      </c>
      <c r="BI207" s="141">
        <f>IF(N207="nulová",J207,0)</f>
        <v>0</v>
      </c>
      <c r="BJ207" s="16" t="s">
        <v>79</v>
      </c>
      <c r="BK207" s="141">
        <f>ROUND(I207*H207,2)</f>
        <v>0</v>
      </c>
      <c r="BL207" s="16" t="s">
        <v>197</v>
      </c>
      <c r="BM207" s="140" t="s">
        <v>310</v>
      </c>
    </row>
    <row r="208" spans="2:65" s="12" customFormat="1" x14ac:dyDescent="0.2">
      <c r="B208" s="142"/>
      <c r="D208" s="143" t="s">
        <v>129</v>
      </c>
      <c r="E208" s="144" t="s">
        <v>1</v>
      </c>
      <c r="F208" s="145" t="s">
        <v>311</v>
      </c>
      <c r="H208" s="146">
        <v>32.9</v>
      </c>
      <c r="I208" s="147"/>
      <c r="L208" s="142"/>
      <c r="M208" s="148"/>
      <c r="T208" s="149"/>
      <c r="AT208" s="144" t="s">
        <v>129</v>
      </c>
      <c r="AU208" s="144" t="s">
        <v>81</v>
      </c>
      <c r="AV208" s="12" t="s">
        <v>81</v>
      </c>
      <c r="AW208" s="12" t="s">
        <v>31</v>
      </c>
      <c r="AX208" s="12" t="s">
        <v>79</v>
      </c>
      <c r="AY208" s="144" t="s">
        <v>117</v>
      </c>
    </row>
    <row r="209" spans="2:65" s="1" customFormat="1" ht="16.5" customHeight="1" x14ac:dyDescent="0.2">
      <c r="B209" s="127"/>
      <c r="C209" s="163" t="s">
        <v>312</v>
      </c>
      <c r="D209" s="163" t="s">
        <v>211</v>
      </c>
      <c r="E209" s="164" t="s">
        <v>313</v>
      </c>
      <c r="F209" s="165" t="s">
        <v>314</v>
      </c>
      <c r="G209" s="166" t="s">
        <v>220</v>
      </c>
      <c r="H209" s="167">
        <v>34.545000000000002</v>
      </c>
      <c r="I209" s="168"/>
      <c r="J209" s="169">
        <f>ROUND(I209*H209,2)</f>
        <v>0</v>
      </c>
      <c r="K209" s="170"/>
      <c r="L209" s="171"/>
      <c r="M209" s="172" t="s">
        <v>1</v>
      </c>
      <c r="N209" s="173" t="s">
        <v>39</v>
      </c>
      <c r="P209" s="138">
        <f>O209*H209</f>
        <v>0</v>
      </c>
      <c r="Q209" s="138">
        <v>2.9999999999999997E-4</v>
      </c>
      <c r="R209" s="138">
        <f>Q209*H209</f>
        <v>1.0363499999999999E-2</v>
      </c>
      <c r="S209" s="138">
        <v>0</v>
      </c>
      <c r="T209" s="139">
        <f>S209*H209</f>
        <v>0</v>
      </c>
      <c r="AR209" s="140" t="s">
        <v>214</v>
      </c>
      <c r="AT209" s="140" t="s">
        <v>211</v>
      </c>
      <c r="AU209" s="140" t="s">
        <v>81</v>
      </c>
      <c r="AY209" s="16" t="s">
        <v>117</v>
      </c>
      <c r="BE209" s="141">
        <f>IF(N209="základní",J209,0)</f>
        <v>0</v>
      </c>
      <c r="BF209" s="141">
        <f>IF(N209="snížená",J209,0)</f>
        <v>0</v>
      </c>
      <c r="BG209" s="141">
        <f>IF(N209="zákl. přenesená",J209,0)</f>
        <v>0</v>
      </c>
      <c r="BH209" s="141">
        <f>IF(N209="sníž. přenesená",J209,0)</f>
        <v>0</v>
      </c>
      <c r="BI209" s="141">
        <f>IF(N209="nulová",J209,0)</f>
        <v>0</v>
      </c>
      <c r="BJ209" s="16" t="s">
        <v>79</v>
      </c>
      <c r="BK209" s="141">
        <f>ROUND(I209*H209,2)</f>
        <v>0</v>
      </c>
      <c r="BL209" s="16" t="s">
        <v>197</v>
      </c>
      <c r="BM209" s="140" t="s">
        <v>315</v>
      </c>
    </row>
    <row r="210" spans="2:65" s="12" customFormat="1" x14ac:dyDescent="0.2">
      <c r="B210" s="142"/>
      <c r="D210" s="143" t="s">
        <v>129</v>
      </c>
      <c r="F210" s="145" t="s">
        <v>316</v>
      </c>
      <c r="H210" s="146">
        <v>34.545000000000002</v>
      </c>
      <c r="I210" s="147"/>
      <c r="L210" s="142"/>
      <c r="M210" s="148"/>
      <c r="T210" s="149"/>
      <c r="AT210" s="144" t="s">
        <v>129</v>
      </c>
      <c r="AU210" s="144" t="s">
        <v>81</v>
      </c>
      <c r="AV210" s="12" t="s">
        <v>81</v>
      </c>
      <c r="AW210" s="12" t="s">
        <v>3</v>
      </c>
      <c r="AX210" s="12" t="s">
        <v>79</v>
      </c>
      <c r="AY210" s="144" t="s">
        <v>117</v>
      </c>
    </row>
    <row r="211" spans="2:65" s="1" customFormat="1" ht="16.5" customHeight="1" x14ac:dyDescent="0.2">
      <c r="B211" s="127"/>
      <c r="C211" s="128" t="s">
        <v>317</v>
      </c>
      <c r="D211" s="128" t="s">
        <v>120</v>
      </c>
      <c r="E211" s="129" t="s">
        <v>318</v>
      </c>
      <c r="F211" s="130" t="s">
        <v>319</v>
      </c>
      <c r="G211" s="131" t="s">
        <v>220</v>
      </c>
      <c r="H211" s="132">
        <v>2</v>
      </c>
      <c r="I211" s="133"/>
      <c r="J211" s="134">
        <f>ROUND(I211*H211,2)</f>
        <v>0</v>
      </c>
      <c r="K211" s="135"/>
      <c r="L211" s="31"/>
      <c r="M211" s="136" t="s">
        <v>1</v>
      </c>
      <c r="N211" s="137" t="s">
        <v>39</v>
      </c>
      <c r="P211" s="138">
        <f>O211*H211</f>
        <v>0</v>
      </c>
      <c r="Q211" s="138">
        <v>0</v>
      </c>
      <c r="R211" s="138">
        <f>Q211*H211</f>
        <v>0</v>
      </c>
      <c r="S211" s="138">
        <v>0</v>
      </c>
      <c r="T211" s="139">
        <f>S211*H211</f>
        <v>0</v>
      </c>
      <c r="AR211" s="140" t="s">
        <v>197</v>
      </c>
      <c r="AT211" s="140" t="s">
        <v>120</v>
      </c>
      <c r="AU211" s="140" t="s">
        <v>81</v>
      </c>
      <c r="AY211" s="16" t="s">
        <v>117</v>
      </c>
      <c r="BE211" s="141">
        <f>IF(N211="základní",J211,0)</f>
        <v>0</v>
      </c>
      <c r="BF211" s="141">
        <f>IF(N211="snížená",J211,0)</f>
        <v>0</v>
      </c>
      <c r="BG211" s="141">
        <f>IF(N211="zákl. přenesená",J211,0)</f>
        <v>0</v>
      </c>
      <c r="BH211" s="141">
        <f>IF(N211="sníž. přenesená",J211,0)</f>
        <v>0</v>
      </c>
      <c r="BI211" s="141">
        <f>IF(N211="nulová",J211,0)</f>
        <v>0</v>
      </c>
      <c r="BJ211" s="16" t="s">
        <v>79</v>
      </c>
      <c r="BK211" s="141">
        <f>ROUND(I211*H211,2)</f>
        <v>0</v>
      </c>
      <c r="BL211" s="16" t="s">
        <v>197</v>
      </c>
      <c r="BM211" s="140" t="s">
        <v>320</v>
      </c>
    </row>
    <row r="212" spans="2:65" s="14" customFormat="1" x14ac:dyDescent="0.2">
      <c r="B212" s="157"/>
      <c r="D212" s="143" t="s">
        <v>129</v>
      </c>
      <c r="E212" s="158" t="s">
        <v>1</v>
      </c>
      <c r="F212" s="159" t="s">
        <v>321</v>
      </c>
      <c r="H212" s="158" t="s">
        <v>1</v>
      </c>
      <c r="I212" s="160"/>
      <c r="L212" s="157"/>
      <c r="M212" s="161"/>
      <c r="T212" s="162"/>
      <c r="AT212" s="158" t="s">
        <v>129</v>
      </c>
      <c r="AU212" s="158" t="s">
        <v>81</v>
      </c>
      <c r="AV212" s="14" t="s">
        <v>79</v>
      </c>
      <c r="AW212" s="14" t="s">
        <v>31</v>
      </c>
      <c r="AX212" s="14" t="s">
        <v>74</v>
      </c>
      <c r="AY212" s="158" t="s">
        <v>117</v>
      </c>
    </row>
    <row r="213" spans="2:65" s="12" customFormat="1" x14ac:dyDescent="0.2">
      <c r="B213" s="142"/>
      <c r="D213" s="143" t="s">
        <v>129</v>
      </c>
      <c r="E213" s="144" t="s">
        <v>1</v>
      </c>
      <c r="F213" s="145" t="s">
        <v>322</v>
      </c>
      <c r="H213" s="146">
        <v>2</v>
      </c>
      <c r="I213" s="147"/>
      <c r="L213" s="142"/>
      <c r="M213" s="148"/>
      <c r="T213" s="149"/>
      <c r="AT213" s="144" t="s">
        <v>129</v>
      </c>
      <c r="AU213" s="144" t="s">
        <v>81</v>
      </c>
      <c r="AV213" s="12" t="s">
        <v>81</v>
      </c>
      <c r="AW213" s="12" t="s">
        <v>31</v>
      </c>
      <c r="AX213" s="12" t="s">
        <v>79</v>
      </c>
      <c r="AY213" s="144" t="s">
        <v>117</v>
      </c>
    </row>
    <row r="214" spans="2:65" s="1" customFormat="1" ht="16.5" customHeight="1" x14ac:dyDescent="0.2">
      <c r="B214" s="127"/>
      <c r="C214" s="163" t="s">
        <v>323</v>
      </c>
      <c r="D214" s="163" t="s">
        <v>211</v>
      </c>
      <c r="E214" s="164" t="s">
        <v>324</v>
      </c>
      <c r="F214" s="165" t="s">
        <v>325</v>
      </c>
      <c r="G214" s="166" t="s">
        <v>220</v>
      </c>
      <c r="H214" s="167">
        <v>2.04</v>
      </c>
      <c r="I214" s="168"/>
      <c r="J214" s="169">
        <f>ROUND(I214*H214,2)</f>
        <v>0</v>
      </c>
      <c r="K214" s="170"/>
      <c r="L214" s="171"/>
      <c r="M214" s="172" t="s">
        <v>1</v>
      </c>
      <c r="N214" s="173" t="s">
        <v>39</v>
      </c>
      <c r="P214" s="138">
        <f>O214*H214</f>
        <v>0</v>
      </c>
      <c r="Q214" s="138">
        <v>2.5999999999999998E-4</v>
      </c>
      <c r="R214" s="138">
        <f>Q214*H214</f>
        <v>5.3039999999999999E-4</v>
      </c>
      <c r="S214" s="138">
        <v>0</v>
      </c>
      <c r="T214" s="139">
        <f>S214*H214</f>
        <v>0</v>
      </c>
      <c r="AR214" s="140" t="s">
        <v>214</v>
      </c>
      <c r="AT214" s="140" t="s">
        <v>211</v>
      </c>
      <c r="AU214" s="140" t="s">
        <v>81</v>
      </c>
      <c r="AY214" s="16" t="s">
        <v>117</v>
      </c>
      <c r="BE214" s="141">
        <f>IF(N214="základní",J214,0)</f>
        <v>0</v>
      </c>
      <c r="BF214" s="141">
        <f>IF(N214="snížená",J214,0)</f>
        <v>0</v>
      </c>
      <c r="BG214" s="141">
        <f>IF(N214="zákl. přenesená",J214,0)</f>
        <v>0</v>
      </c>
      <c r="BH214" s="141">
        <f>IF(N214="sníž. přenesená",J214,0)</f>
        <v>0</v>
      </c>
      <c r="BI214" s="141">
        <f>IF(N214="nulová",J214,0)</f>
        <v>0</v>
      </c>
      <c r="BJ214" s="16" t="s">
        <v>79</v>
      </c>
      <c r="BK214" s="141">
        <f>ROUND(I214*H214,2)</f>
        <v>0</v>
      </c>
      <c r="BL214" s="16" t="s">
        <v>197</v>
      </c>
      <c r="BM214" s="140" t="s">
        <v>326</v>
      </c>
    </row>
    <row r="215" spans="2:65" s="12" customFormat="1" x14ac:dyDescent="0.2">
      <c r="B215" s="142"/>
      <c r="D215" s="143" t="s">
        <v>129</v>
      </c>
      <c r="F215" s="145" t="s">
        <v>327</v>
      </c>
      <c r="H215" s="146">
        <v>2.04</v>
      </c>
      <c r="I215" s="147"/>
      <c r="L215" s="142"/>
      <c r="M215" s="148"/>
      <c r="T215" s="149"/>
      <c r="AT215" s="144" t="s">
        <v>129</v>
      </c>
      <c r="AU215" s="144" t="s">
        <v>81</v>
      </c>
      <c r="AV215" s="12" t="s">
        <v>81</v>
      </c>
      <c r="AW215" s="12" t="s">
        <v>3</v>
      </c>
      <c r="AX215" s="12" t="s">
        <v>79</v>
      </c>
      <c r="AY215" s="144" t="s">
        <v>117</v>
      </c>
    </row>
    <row r="216" spans="2:65" s="1" customFormat="1" ht="24.15" customHeight="1" x14ac:dyDescent="0.2">
      <c r="B216" s="127"/>
      <c r="C216" s="128" t="s">
        <v>328</v>
      </c>
      <c r="D216" s="128" t="s">
        <v>120</v>
      </c>
      <c r="E216" s="129" t="s">
        <v>329</v>
      </c>
      <c r="F216" s="130" t="s">
        <v>330</v>
      </c>
      <c r="G216" s="131" t="s">
        <v>123</v>
      </c>
      <c r="H216" s="132">
        <v>64.900000000000006</v>
      </c>
      <c r="I216" s="133"/>
      <c r="J216" s="134">
        <f>ROUND(I216*H216,2)</f>
        <v>0</v>
      </c>
      <c r="K216" s="135"/>
      <c r="L216" s="31"/>
      <c r="M216" s="136" t="s">
        <v>1</v>
      </c>
      <c r="N216" s="137" t="s">
        <v>39</v>
      </c>
      <c r="P216" s="138">
        <f>O216*H216</f>
        <v>0</v>
      </c>
      <c r="Q216" s="138">
        <v>0</v>
      </c>
      <c r="R216" s="138">
        <f>Q216*H216</f>
        <v>0</v>
      </c>
      <c r="S216" s="138">
        <v>0</v>
      </c>
      <c r="T216" s="139">
        <f>S216*H216</f>
        <v>0</v>
      </c>
      <c r="AR216" s="140" t="s">
        <v>197</v>
      </c>
      <c r="AT216" s="140" t="s">
        <v>120</v>
      </c>
      <c r="AU216" s="140" t="s">
        <v>81</v>
      </c>
      <c r="AY216" s="16" t="s">
        <v>117</v>
      </c>
      <c r="BE216" s="141">
        <f>IF(N216="základní",J216,0)</f>
        <v>0</v>
      </c>
      <c r="BF216" s="141">
        <f>IF(N216="snížená",J216,0)</f>
        <v>0</v>
      </c>
      <c r="BG216" s="141">
        <f>IF(N216="zákl. přenesená",J216,0)</f>
        <v>0</v>
      </c>
      <c r="BH216" s="141">
        <f>IF(N216="sníž. přenesená",J216,0)</f>
        <v>0</v>
      </c>
      <c r="BI216" s="141">
        <f>IF(N216="nulová",J216,0)</f>
        <v>0</v>
      </c>
      <c r="BJ216" s="16" t="s">
        <v>79</v>
      </c>
      <c r="BK216" s="141">
        <f>ROUND(I216*H216,2)</f>
        <v>0</v>
      </c>
      <c r="BL216" s="16" t="s">
        <v>197</v>
      </c>
      <c r="BM216" s="140" t="s">
        <v>331</v>
      </c>
    </row>
    <row r="217" spans="2:65" s="1" customFormat="1" ht="24.15" customHeight="1" x14ac:dyDescent="0.2">
      <c r="B217" s="127"/>
      <c r="C217" s="128" t="s">
        <v>332</v>
      </c>
      <c r="D217" s="128" t="s">
        <v>120</v>
      </c>
      <c r="E217" s="129" t="s">
        <v>333</v>
      </c>
      <c r="F217" s="130" t="s">
        <v>334</v>
      </c>
      <c r="G217" s="131" t="s">
        <v>226</v>
      </c>
      <c r="H217" s="174"/>
      <c r="I217" s="133"/>
      <c r="J217" s="134">
        <f>ROUND(I217*H217,2)</f>
        <v>0</v>
      </c>
      <c r="K217" s="135"/>
      <c r="L217" s="31"/>
      <c r="M217" s="136" t="s">
        <v>1</v>
      </c>
      <c r="N217" s="137" t="s">
        <v>39</v>
      </c>
      <c r="P217" s="138">
        <f>O217*H217</f>
        <v>0</v>
      </c>
      <c r="Q217" s="138">
        <v>0</v>
      </c>
      <c r="R217" s="138">
        <f>Q217*H217</f>
        <v>0</v>
      </c>
      <c r="S217" s="138">
        <v>0</v>
      </c>
      <c r="T217" s="139">
        <f>S217*H217</f>
        <v>0</v>
      </c>
      <c r="AR217" s="140" t="s">
        <v>197</v>
      </c>
      <c r="AT217" s="140" t="s">
        <v>120</v>
      </c>
      <c r="AU217" s="140" t="s">
        <v>81</v>
      </c>
      <c r="AY217" s="16" t="s">
        <v>117</v>
      </c>
      <c r="BE217" s="141">
        <f>IF(N217="základní",J217,0)</f>
        <v>0</v>
      </c>
      <c r="BF217" s="141">
        <f>IF(N217="snížená",J217,0)</f>
        <v>0</v>
      </c>
      <c r="BG217" s="141">
        <f>IF(N217="zákl. přenesená",J217,0)</f>
        <v>0</v>
      </c>
      <c r="BH217" s="141">
        <f>IF(N217="sníž. přenesená",J217,0)</f>
        <v>0</v>
      </c>
      <c r="BI217" s="141">
        <f>IF(N217="nulová",J217,0)</f>
        <v>0</v>
      </c>
      <c r="BJ217" s="16" t="s">
        <v>79</v>
      </c>
      <c r="BK217" s="141">
        <f>ROUND(I217*H217,2)</f>
        <v>0</v>
      </c>
      <c r="BL217" s="16" t="s">
        <v>197</v>
      </c>
      <c r="BM217" s="140" t="s">
        <v>335</v>
      </c>
    </row>
    <row r="218" spans="2:65" s="11" customFormat="1" ht="22.75" customHeight="1" x14ac:dyDescent="0.25">
      <c r="B218" s="115"/>
      <c r="D218" s="116" t="s">
        <v>73</v>
      </c>
      <c r="E218" s="125" t="s">
        <v>336</v>
      </c>
      <c r="F218" s="125" t="s">
        <v>337</v>
      </c>
      <c r="I218" s="118"/>
      <c r="J218" s="126">
        <f>BK218</f>
        <v>0</v>
      </c>
      <c r="L218" s="115"/>
      <c r="M218" s="120"/>
      <c r="P218" s="121">
        <f>SUM(P219:P230)</f>
        <v>0</v>
      </c>
      <c r="R218" s="121">
        <f>SUM(R219:R230)</f>
        <v>0.18662010000000001</v>
      </c>
      <c r="T218" s="122">
        <f>SUM(T219:T230)</f>
        <v>3.1802900000000002E-2</v>
      </c>
      <c r="AR218" s="116" t="s">
        <v>81</v>
      </c>
      <c r="AT218" s="123" t="s">
        <v>73</v>
      </c>
      <c r="AU218" s="123" t="s">
        <v>79</v>
      </c>
      <c r="AY218" s="116" t="s">
        <v>117</v>
      </c>
      <c r="BK218" s="124">
        <f>SUM(BK219:BK230)</f>
        <v>0</v>
      </c>
    </row>
    <row r="219" spans="2:65" s="1" customFormat="1" ht="24.15" customHeight="1" x14ac:dyDescent="0.2">
      <c r="B219" s="127"/>
      <c r="C219" s="128" t="s">
        <v>338</v>
      </c>
      <c r="D219" s="128" t="s">
        <v>120</v>
      </c>
      <c r="E219" s="129" t="s">
        <v>339</v>
      </c>
      <c r="F219" s="130" t="s">
        <v>340</v>
      </c>
      <c r="G219" s="131" t="s">
        <v>123</v>
      </c>
      <c r="H219" s="132">
        <v>102.59</v>
      </c>
      <c r="I219" s="133"/>
      <c r="J219" s="134">
        <f>ROUND(I219*H219,2)</f>
        <v>0</v>
      </c>
      <c r="K219" s="135"/>
      <c r="L219" s="31"/>
      <c r="M219" s="136" t="s">
        <v>1</v>
      </c>
      <c r="N219" s="137" t="s">
        <v>39</v>
      </c>
      <c r="P219" s="138">
        <f>O219*H219</f>
        <v>0</v>
      </c>
      <c r="Q219" s="138">
        <v>0</v>
      </c>
      <c r="R219" s="138">
        <f>Q219*H219</f>
        <v>0</v>
      </c>
      <c r="S219" s="138">
        <v>0</v>
      </c>
      <c r="T219" s="139">
        <f>S219*H219</f>
        <v>0</v>
      </c>
      <c r="AR219" s="140" t="s">
        <v>197</v>
      </c>
      <c r="AT219" s="140" t="s">
        <v>120</v>
      </c>
      <c r="AU219" s="140" t="s">
        <v>81</v>
      </c>
      <c r="AY219" s="16" t="s">
        <v>117</v>
      </c>
      <c r="BE219" s="141">
        <f>IF(N219="základní",J219,0)</f>
        <v>0</v>
      </c>
      <c r="BF219" s="141">
        <f>IF(N219="snížená",J219,0)</f>
        <v>0</v>
      </c>
      <c r="BG219" s="141">
        <f>IF(N219="zákl. přenesená",J219,0)</f>
        <v>0</v>
      </c>
      <c r="BH219" s="141">
        <f>IF(N219="sníž. přenesená",J219,0)</f>
        <v>0</v>
      </c>
      <c r="BI219" s="141">
        <f>IF(N219="nulová",J219,0)</f>
        <v>0</v>
      </c>
      <c r="BJ219" s="16" t="s">
        <v>79</v>
      </c>
      <c r="BK219" s="141">
        <f>ROUND(I219*H219,2)</f>
        <v>0</v>
      </c>
      <c r="BL219" s="16" t="s">
        <v>197</v>
      </c>
      <c r="BM219" s="140" t="s">
        <v>341</v>
      </c>
    </row>
    <row r="220" spans="2:65" s="1" customFormat="1" ht="16.5" customHeight="1" x14ac:dyDescent="0.2">
      <c r="B220" s="127"/>
      <c r="C220" s="128" t="s">
        <v>342</v>
      </c>
      <c r="D220" s="128" t="s">
        <v>120</v>
      </c>
      <c r="E220" s="129" t="s">
        <v>343</v>
      </c>
      <c r="F220" s="130" t="s">
        <v>344</v>
      </c>
      <c r="G220" s="131" t="s">
        <v>123</v>
      </c>
      <c r="H220" s="132">
        <v>102.59</v>
      </c>
      <c r="I220" s="133"/>
      <c r="J220" s="134">
        <f>ROUND(I220*H220,2)</f>
        <v>0</v>
      </c>
      <c r="K220" s="135"/>
      <c r="L220" s="31"/>
      <c r="M220" s="136" t="s">
        <v>1</v>
      </c>
      <c r="N220" s="137" t="s">
        <v>39</v>
      </c>
      <c r="P220" s="138">
        <f>O220*H220</f>
        <v>0</v>
      </c>
      <c r="Q220" s="138">
        <v>1E-3</v>
      </c>
      <c r="R220" s="138">
        <f>Q220*H220</f>
        <v>0.10259</v>
      </c>
      <c r="S220" s="138">
        <v>3.1E-4</v>
      </c>
      <c r="T220" s="139">
        <f>S220*H220</f>
        <v>3.1802900000000002E-2</v>
      </c>
      <c r="AR220" s="140" t="s">
        <v>197</v>
      </c>
      <c r="AT220" s="140" t="s">
        <v>120</v>
      </c>
      <c r="AU220" s="140" t="s">
        <v>81</v>
      </c>
      <c r="AY220" s="16" t="s">
        <v>117</v>
      </c>
      <c r="BE220" s="141">
        <f>IF(N220="základní",J220,0)</f>
        <v>0</v>
      </c>
      <c r="BF220" s="141">
        <f>IF(N220="snížená",J220,0)</f>
        <v>0</v>
      </c>
      <c r="BG220" s="141">
        <f>IF(N220="zákl. přenesená",J220,0)</f>
        <v>0</v>
      </c>
      <c r="BH220" s="141">
        <f>IF(N220="sníž. přenesená",J220,0)</f>
        <v>0</v>
      </c>
      <c r="BI220" s="141">
        <f>IF(N220="nulová",J220,0)</f>
        <v>0</v>
      </c>
      <c r="BJ220" s="16" t="s">
        <v>79</v>
      </c>
      <c r="BK220" s="141">
        <f>ROUND(I220*H220,2)</f>
        <v>0</v>
      </c>
      <c r="BL220" s="16" t="s">
        <v>197</v>
      </c>
      <c r="BM220" s="140" t="s">
        <v>345</v>
      </c>
    </row>
    <row r="221" spans="2:65" s="12" customFormat="1" x14ac:dyDescent="0.2">
      <c r="B221" s="142"/>
      <c r="D221" s="143" t="s">
        <v>129</v>
      </c>
      <c r="E221" s="144" t="s">
        <v>1</v>
      </c>
      <c r="F221" s="145" t="s">
        <v>130</v>
      </c>
      <c r="H221" s="146">
        <v>111.87</v>
      </c>
      <c r="I221" s="147"/>
      <c r="L221" s="142"/>
      <c r="M221" s="148"/>
      <c r="T221" s="149"/>
      <c r="AT221" s="144" t="s">
        <v>129</v>
      </c>
      <c r="AU221" s="144" t="s">
        <v>81</v>
      </c>
      <c r="AV221" s="12" t="s">
        <v>81</v>
      </c>
      <c r="AW221" s="12" t="s">
        <v>31</v>
      </c>
      <c r="AX221" s="12" t="s">
        <v>74</v>
      </c>
      <c r="AY221" s="144" t="s">
        <v>117</v>
      </c>
    </row>
    <row r="222" spans="2:65" s="12" customFormat="1" x14ac:dyDescent="0.2">
      <c r="B222" s="142"/>
      <c r="D222" s="143" t="s">
        <v>129</v>
      </c>
      <c r="E222" s="144" t="s">
        <v>1</v>
      </c>
      <c r="F222" s="145" t="s">
        <v>346</v>
      </c>
      <c r="H222" s="146">
        <v>-9.2799999999999994</v>
      </c>
      <c r="I222" s="147"/>
      <c r="L222" s="142"/>
      <c r="M222" s="148"/>
      <c r="T222" s="149"/>
      <c r="AT222" s="144" t="s">
        <v>129</v>
      </c>
      <c r="AU222" s="144" t="s">
        <v>81</v>
      </c>
      <c r="AV222" s="12" t="s">
        <v>81</v>
      </c>
      <c r="AW222" s="12" t="s">
        <v>31</v>
      </c>
      <c r="AX222" s="12" t="s">
        <v>74</v>
      </c>
      <c r="AY222" s="144" t="s">
        <v>117</v>
      </c>
    </row>
    <row r="223" spans="2:65" s="13" customFormat="1" x14ac:dyDescent="0.2">
      <c r="B223" s="150"/>
      <c r="D223" s="143" t="s">
        <v>129</v>
      </c>
      <c r="E223" s="151" t="s">
        <v>1</v>
      </c>
      <c r="F223" s="152" t="s">
        <v>133</v>
      </c>
      <c r="H223" s="153">
        <v>102.59</v>
      </c>
      <c r="I223" s="154"/>
      <c r="L223" s="150"/>
      <c r="M223" s="155"/>
      <c r="T223" s="156"/>
      <c r="AT223" s="151" t="s">
        <v>129</v>
      </c>
      <c r="AU223" s="151" t="s">
        <v>81</v>
      </c>
      <c r="AV223" s="13" t="s">
        <v>124</v>
      </c>
      <c r="AW223" s="13" t="s">
        <v>31</v>
      </c>
      <c r="AX223" s="13" t="s">
        <v>79</v>
      </c>
      <c r="AY223" s="151" t="s">
        <v>117</v>
      </c>
    </row>
    <row r="224" spans="2:65" s="1" customFormat="1" ht="24.15" customHeight="1" x14ac:dyDescent="0.2">
      <c r="B224" s="127"/>
      <c r="C224" s="128" t="s">
        <v>347</v>
      </c>
      <c r="D224" s="128" t="s">
        <v>120</v>
      </c>
      <c r="E224" s="129" t="s">
        <v>348</v>
      </c>
      <c r="F224" s="130" t="s">
        <v>349</v>
      </c>
      <c r="G224" s="131" t="s">
        <v>123</v>
      </c>
      <c r="H224" s="132">
        <v>171.49</v>
      </c>
      <c r="I224" s="133"/>
      <c r="J224" s="134">
        <f>ROUND(I224*H224,2)</f>
        <v>0</v>
      </c>
      <c r="K224" s="135"/>
      <c r="L224" s="31"/>
      <c r="M224" s="136" t="s">
        <v>1</v>
      </c>
      <c r="N224" s="137" t="s">
        <v>39</v>
      </c>
      <c r="P224" s="138">
        <f>O224*H224</f>
        <v>0</v>
      </c>
      <c r="Q224" s="138">
        <v>2.0000000000000001E-4</v>
      </c>
      <c r="R224" s="138">
        <f>Q224*H224</f>
        <v>3.4298000000000002E-2</v>
      </c>
      <c r="S224" s="138">
        <v>0</v>
      </c>
      <c r="T224" s="139">
        <f>S224*H224</f>
        <v>0</v>
      </c>
      <c r="AR224" s="140" t="s">
        <v>197</v>
      </c>
      <c r="AT224" s="140" t="s">
        <v>120</v>
      </c>
      <c r="AU224" s="140" t="s">
        <v>81</v>
      </c>
      <c r="AY224" s="16" t="s">
        <v>117</v>
      </c>
      <c r="BE224" s="141">
        <f>IF(N224="základní",J224,0)</f>
        <v>0</v>
      </c>
      <c r="BF224" s="141">
        <f>IF(N224="snížená",J224,0)</f>
        <v>0</v>
      </c>
      <c r="BG224" s="141">
        <f>IF(N224="zákl. přenesená",J224,0)</f>
        <v>0</v>
      </c>
      <c r="BH224" s="141">
        <f>IF(N224="sníž. přenesená",J224,0)</f>
        <v>0</v>
      </c>
      <c r="BI224" s="141">
        <f>IF(N224="nulová",J224,0)</f>
        <v>0</v>
      </c>
      <c r="BJ224" s="16" t="s">
        <v>79</v>
      </c>
      <c r="BK224" s="141">
        <f>ROUND(I224*H224,2)</f>
        <v>0</v>
      </c>
      <c r="BL224" s="16" t="s">
        <v>197</v>
      </c>
      <c r="BM224" s="140" t="s">
        <v>350</v>
      </c>
    </row>
    <row r="225" spans="2:65" s="1" customFormat="1" ht="24.15" customHeight="1" x14ac:dyDescent="0.2">
      <c r="B225" s="127"/>
      <c r="C225" s="128" t="s">
        <v>351</v>
      </c>
      <c r="D225" s="128" t="s">
        <v>120</v>
      </c>
      <c r="E225" s="129" t="s">
        <v>352</v>
      </c>
      <c r="F225" s="130" t="s">
        <v>353</v>
      </c>
      <c r="G225" s="131" t="s">
        <v>123</v>
      </c>
      <c r="H225" s="132">
        <v>171.49</v>
      </c>
      <c r="I225" s="133"/>
      <c r="J225" s="134">
        <f>ROUND(I225*H225,2)</f>
        <v>0</v>
      </c>
      <c r="K225" s="135"/>
      <c r="L225" s="31"/>
      <c r="M225" s="136" t="s">
        <v>1</v>
      </c>
      <c r="N225" s="137" t="s">
        <v>39</v>
      </c>
      <c r="P225" s="138">
        <f>O225*H225</f>
        <v>0</v>
      </c>
      <c r="Q225" s="138">
        <v>2.9E-4</v>
      </c>
      <c r="R225" s="138">
        <f>Q225*H225</f>
        <v>4.9732100000000001E-2</v>
      </c>
      <c r="S225" s="138">
        <v>0</v>
      </c>
      <c r="T225" s="139">
        <f>S225*H225</f>
        <v>0</v>
      </c>
      <c r="AR225" s="140" t="s">
        <v>197</v>
      </c>
      <c r="AT225" s="140" t="s">
        <v>120</v>
      </c>
      <c r="AU225" s="140" t="s">
        <v>81</v>
      </c>
      <c r="AY225" s="16" t="s">
        <v>117</v>
      </c>
      <c r="BE225" s="141">
        <f>IF(N225="základní",J225,0)</f>
        <v>0</v>
      </c>
      <c r="BF225" s="141">
        <f>IF(N225="snížená",J225,0)</f>
        <v>0</v>
      </c>
      <c r="BG225" s="141">
        <f>IF(N225="zákl. přenesená",J225,0)</f>
        <v>0</v>
      </c>
      <c r="BH225" s="141">
        <f>IF(N225="sníž. přenesená",J225,0)</f>
        <v>0</v>
      </c>
      <c r="BI225" s="141">
        <f>IF(N225="nulová",J225,0)</f>
        <v>0</v>
      </c>
      <c r="BJ225" s="16" t="s">
        <v>79</v>
      </c>
      <c r="BK225" s="141">
        <f>ROUND(I225*H225,2)</f>
        <v>0</v>
      </c>
      <c r="BL225" s="16" t="s">
        <v>197</v>
      </c>
      <c r="BM225" s="140" t="s">
        <v>354</v>
      </c>
    </row>
    <row r="226" spans="2:65" s="12" customFormat="1" x14ac:dyDescent="0.2">
      <c r="B226" s="142"/>
      <c r="D226" s="143" t="s">
        <v>129</v>
      </c>
      <c r="E226" s="144" t="s">
        <v>1</v>
      </c>
      <c r="F226" s="145" t="s">
        <v>159</v>
      </c>
      <c r="H226" s="146">
        <v>65.7</v>
      </c>
      <c r="I226" s="147"/>
      <c r="L226" s="142"/>
      <c r="M226" s="148"/>
      <c r="T226" s="149"/>
      <c r="AT226" s="144" t="s">
        <v>129</v>
      </c>
      <c r="AU226" s="144" t="s">
        <v>81</v>
      </c>
      <c r="AV226" s="12" t="s">
        <v>81</v>
      </c>
      <c r="AW226" s="12" t="s">
        <v>31</v>
      </c>
      <c r="AX226" s="12" t="s">
        <v>74</v>
      </c>
      <c r="AY226" s="144" t="s">
        <v>117</v>
      </c>
    </row>
    <row r="227" spans="2:65" s="12" customFormat="1" x14ac:dyDescent="0.2">
      <c r="B227" s="142"/>
      <c r="D227" s="143" t="s">
        <v>129</v>
      </c>
      <c r="E227" s="144" t="s">
        <v>1</v>
      </c>
      <c r="F227" s="145" t="s">
        <v>130</v>
      </c>
      <c r="H227" s="146">
        <v>111.87</v>
      </c>
      <c r="I227" s="147"/>
      <c r="L227" s="142"/>
      <c r="M227" s="148"/>
      <c r="T227" s="149"/>
      <c r="AT227" s="144" t="s">
        <v>129</v>
      </c>
      <c r="AU227" s="144" t="s">
        <v>81</v>
      </c>
      <c r="AV227" s="12" t="s">
        <v>81</v>
      </c>
      <c r="AW227" s="12" t="s">
        <v>31</v>
      </c>
      <c r="AX227" s="12" t="s">
        <v>74</v>
      </c>
      <c r="AY227" s="144" t="s">
        <v>117</v>
      </c>
    </row>
    <row r="228" spans="2:65" s="12" customFormat="1" x14ac:dyDescent="0.2">
      <c r="B228" s="142"/>
      <c r="D228" s="143" t="s">
        <v>129</v>
      </c>
      <c r="E228" s="144" t="s">
        <v>1</v>
      </c>
      <c r="F228" s="145" t="s">
        <v>346</v>
      </c>
      <c r="H228" s="146">
        <v>-9.2799999999999994</v>
      </c>
      <c r="I228" s="147"/>
      <c r="L228" s="142"/>
      <c r="M228" s="148"/>
      <c r="T228" s="149"/>
      <c r="AT228" s="144" t="s">
        <v>129</v>
      </c>
      <c r="AU228" s="144" t="s">
        <v>81</v>
      </c>
      <c r="AV228" s="12" t="s">
        <v>81</v>
      </c>
      <c r="AW228" s="12" t="s">
        <v>31</v>
      </c>
      <c r="AX228" s="12" t="s">
        <v>74</v>
      </c>
      <c r="AY228" s="144" t="s">
        <v>117</v>
      </c>
    </row>
    <row r="229" spans="2:65" s="12" customFormat="1" x14ac:dyDescent="0.2">
      <c r="B229" s="142"/>
      <c r="D229" s="143" t="s">
        <v>129</v>
      </c>
      <c r="E229" s="144" t="s">
        <v>1</v>
      </c>
      <c r="F229" s="145" t="s">
        <v>355</v>
      </c>
      <c r="H229" s="146">
        <v>3.2</v>
      </c>
      <c r="I229" s="147"/>
      <c r="L229" s="142"/>
      <c r="M229" s="148"/>
      <c r="T229" s="149"/>
      <c r="AT229" s="144" t="s">
        <v>129</v>
      </c>
      <c r="AU229" s="144" t="s">
        <v>81</v>
      </c>
      <c r="AV229" s="12" t="s">
        <v>81</v>
      </c>
      <c r="AW229" s="12" t="s">
        <v>31</v>
      </c>
      <c r="AX229" s="12" t="s">
        <v>74</v>
      </c>
      <c r="AY229" s="144" t="s">
        <v>117</v>
      </c>
    </row>
    <row r="230" spans="2:65" s="13" customFormat="1" x14ac:dyDescent="0.2">
      <c r="B230" s="150"/>
      <c r="D230" s="143" t="s">
        <v>129</v>
      </c>
      <c r="E230" s="151" t="s">
        <v>1</v>
      </c>
      <c r="F230" s="152" t="s">
        <v>133</v>
      </c>
      <c r="H230" s="153">
        <v>171.48999999999998</v>
      </c>
      <c r="I230" s="154"/>
      <c r="L230" s="150"/>
      <c r="M230" s="155"/>
      <c r="T230" s="156"/>
      <c r="AT230" s="151" t="s">
        <v>129</v>
      </c>
      <c r="AU230" s="151" t="s">
        <v>81</v>
      </c>
      <c r="AV230" s="13" t="s">
        <v>124</v>
      </c>
      <c r="AW230" s="13" t="s">
        <v>31</v>
      </c>
      <c r="AX230" s="13" t="s">
        <v>79</v>
      </c>
      <c r="AY230" s="151" t="s">
        <v>117</v>
      </c>
    </row>
    <row r="231" spans="2:65" s="11" customFormat="1" ht="25.9" customHeight="1" x14ac:dyDescent="0.35">
      <c r="B231" s="115"/>
      <c r="D231" s="116" t="s">
        <v>73</v>
      </c>
      <c r="E231" s="117" t="s">
        <v>356</v>
      </c>
      <c r="F231" s="117" t="s">
        <v>357</v>
      </c>
      <c r="I231" s="118"/>
      <c r="J231" s="119">
        <f>BK231</f>
        <v>0</v>
      </c>
      <c r="L231" s="115"/>
      <c r="M231" s="120"/>
      <c r="P231" s="121">
        <f>P232</f>
        <v>0</v>
      </c>
      <c r="R231" s="121">
        <f>R232</f>
        <v>0</v>
      </c>
      <c r="T231" s="122">
        <f>T232</f>
        <v>0</v>
      </c>
      <c r="AR231" s="116" t="s">
        <v>143</v>
      </c>
      <c r="AT231" s="123" t="s">
        <v>73</v>
      </c>
      <c r="AU231" s="123" t="s">
        <v>74</v>
      </c>
      <c r="AY231" s="116" t="s">
        <v>117</v>
      </c>
      <c r="BK231" s="124">
        <f>BK232</f>
        <v>0</v>
      </c>
    </row>
    <row r="232" spans="2:65" s="11" customFormat="1" ht="22.75" customHeight="1" x14ac:dyDescent="0.25">
      <c r="B232" s="115"/>
      <c r="D232" s="116" t="s">
        <v>73</v>
      </c>
      <c r="E232" s="125" t="s">
        <v>358</v>
      </c>
      <c r="F232" s="125" t="s">
        <v>359</v>
      </c>
      <c r="I232" s="118"/>
      <c r="J232" s="126">
        <f>BK232</f>
        <v>0</v>
      </c>
      <c r="L232" s="115"/>
      <c r="M232" s="120"/>
      <c r="P232" s="121">
        <f>P233</f>
        <v>0</v>
      </c>
      <c r="R232" s="121">
        <f>R233</f>
        <v>0</v>
      </c>
      <c r="T232" s="122">
        <f>T233</f>
        <v>0</v>
      </c>
      <c r="AR232" s="116" t="s">
        <v>143</v>
      </c>
      <c r="AT232" s="123" t="s">
        <v>73</v>
      </c>
      <c r="AU232" s="123" t="s">
        <v>79</v>
      </c>
      <c r="AY232" s="116" t="s">
        <v>117</v>
      </c>
      <c r="BK232" s="124">
        <f>BK233</f>
        <v>0</v>
      </c>
    </row>
    <row r="233" spans="2:65" s="1" customFormat="1" ht="16.5" customHeight="1" x14ac:dyDescent="0.2">
      <c r="B233" s="127"/>
      <c r="C233" s="128" t="s">
        <v>360</v>
      </c>
      <c r="D233" s="128" t="s">
        <v>120</v>
      </c>
      <c r="E233" s="129" t="s">
        <v>361</v>
      </c>
      <c r="F233" s="130" t="s">
        <v>362</v>
      </c>
      <c r="G233" s="131" t="s">
        <v>196</v>
      </c>
      <c r="H233" s="132">
        <v>1</v>
      </c>
      <c r="I233" s="133"/>
      <c r="J233" s="134">
        <f>ROUND(I233*H233,2)</f>
        <v>0</v>
      </c>
      <c r="K233" s="135"/>
      <c r="L233" s="31"/>
      <c r="M233" s="175" t="s">
        <v>1</v>
      </c>
      <c r="N233" s="176" t="s">
        <v>39</v>
      </c>
      <c r="O233" s="177"/>
      <c r="P233" s="178">
        <f>O233*H233</f>
        <v>0</v>
      </c>
      <c r="Q233" s="178">
        <v>0</v>
      </c>
      <c r="R233" s="178">
        <f>Q233*H233</f>
        <v>0</v>
      </c>
      <c r="S233" s="178">
        <v>0</v>
      </c>
      <c r="T233" s="179">
        <f>S233*H233</f>
        <v>0</v>
      </c>
      <c r="AR233" s="140" t="s">
        <v>363</v>
      </c>
      <c r="AT233" s="140" t="s">
        <v>120</v>
      </c>
      <c r="AU233" s="140" t="s">
        <v>81</v>
      </c>
      <c r="AY233" s="16" t="s">
        <v>117</v>
      </c>
      <c r="BE233" s="141">
        <f>IF(N233="základní",J233,0)</f>
        <v>0</v>
      </c>
      <c r="BF233" s="141">
        <f>IF(N233="snížená",J233,0)</f>
        <v>0</v>
      </c>
      <c r="BG233" s="141">
        <f>IF(N233="zákl. přenesená",J233,0)</f>
        <v>0</v>
      </c>
      <c r="BH233" s="141">
        <f>IF(N233="sníž. přenesená",J233,0)</f>
        <v>0</v>
      </c>
      <c r="BI233" s="141">
        <f>IF(N233="nulová",J233,0)</f>
        <v>0</v>
      </c>
      <c r="BJ233" s="16" t="s">
        <v>79</v>
      </c>
      <c r="BK233" s="141">
        <f>ROUND(I233*H233,2)</f>
        <v>0</v>
      </c>
      <c r="BL233" s="16" t="s">
        <v>363</v>
      </c>
      <c r="BM233" s="140" t="s">
        <v>364</v>
      </c>
    </row>
    <row r="234" spans="2:65" s="1" customFormat="1" ht="7" customHeight="1" x14ac:dyDescent="0.2">
      <c r="B234" s="43"/>
      <c r="C234" s="44"/>
      <c r="D234" s="44"/>
      <c r="E234" s="44"/>
      <c r="F234" s="44"/>
      <c r="G234" s="44"/>
      <c r="H234" s="44"/>
      <c r="I234" s="44"/>
      <c r="J234" s="44"/>
      <c r="K234" s="44"/>
      <c r="L234" s="31"/>
    </row>
  </sheetData>
  <autoFilter ref="C125:K233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zadání</vt:lpstr>
      <vt:lpstr>'Rekapitulace stavby'!Názvy_tisku</vt:lpstr>
      <vt:lpstr>zadání!Názvy_tisku</vt:lpstr>
      <vt:lpstr>'Rekapitulace stavby'!Oblast_tisku</vt:lpstr>
      <vt:lpstr>zadání!Oblast_tisku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P599\eva</dc:creator>
  <cp:lastModifiedBy>Jaroslav Štefek</cp:lastModifiedBy>
  <dcterms:created xsi:type="dcterms:W3CDTF">2023-03-27T08:02:25Z</dcterms:created>
  <dcterms:modified xsi:type="dcterms:W3CDTF">2023-12-04T17:35:16Z</dcterms:modified>
</cp:coreProperties>
</file>